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2630"/>
  </bookViews>
  <sheets>
    <sheet name="Sheet1" sheetId="1" r:id="rId1"/>
    <sheet name="Sheet2" sheetId="2" r:id="rId2"/>
    <sheet name="Sheet3" sheetId="3" r:id="rId3"/>
  </sheets>
  <calcPr calcId="144525" concurrentCalc="0"/>
</workbook>
</file>

<file path=xl/sharedStrings.xml><?xml version="1.0" encoding="utf-8"?>
<sst xmlns="http://schemas.openxmlformats.org/spreadsheetml/2006/main" count="341">
  <si>
    <t>陆岛直供产品订货单</t>
  </si>
  <si>
    <t>*姓名*</t>
  </si>
  <si>
    <t>*专卖
店店号*</t>
  </si>
  <si>
    <t>*推荐人
姓名和店号*</t>
  </si>
  <si>
    <t xml:space="preserve">     特别公告 
促销活动进行中，请关注黄色标记部分，切勿错过机会
</t>
  </si>
  <si>
    <t>*电话*</t>
  </si>
  <si>
    <t>*订货时间*</t>
  </si>
  <si>
    <t>*所属系统
和体系*</t>
  </si>
  <si>
    <t xml:space="preserve">  </t>
  </si>
  <si>
    <t>*地址*</t>
  </si>
  <si>
    <t>店长备注</t>
  </si>
  <si>
    <r>
      <rPr>
        <sz val="12"/>
        <color rgb="FFFF0000"/>
        <rFont val="宋体"/>
        <charset val="134"/>
      </rPr>
      <t xml:space="preserve">
多功能健康仪器——恒合络通仪新品上市活动通知：
     1、每个店编第一次购买仪器，即可享受公司赠送的市场价4980元的</t>
    </r>
    <r>
      <rPr>
        <b/>
        <sz val="12"/>
        <color rgb="FFFF0000"/>
        <rFont val="宋体"/>
        <charset val="134"/>
      </rPr>
      <t>一抹瘦精油1套</t>
    </r>
    <r>
      <rPr>
        <sz val="12"/>
        <color rgb="FFFF0000"/>
        <rFont val="宋体"/>
        <charset val="134"/>
      </rPr>
      <t>；
     2、如不选择精油产品，可以选择</t>
    </r>
    <r>
      <rPr>
        <b/>
        <sz val="12"/>
        <color rgb="FFFF0000"/>
        <rFont val="宋体"/>
        <charset val="134"/>
      </rPr>
      <t>市场价5000元</t>
    </r>
    <r>
      <rPr>
        <sz val="12"/>
        <color rgb="FFFF0000"/>
        <rFont val="宋体"/>
        <charset val="134"/>
      </rPr>
      <t xml:space="preserve">的陆岛阳光常规产品，超出5000元部分，按照 2.5 折付款；
     3、公司建议选择精油产品可以搭配机器使用；
     4、本活动最终解释权归厦门陆岛阳光商贸有限公司所有。
</t>
    </r>
  </si>
  <si>
    <t>产品
类别</t>
  </si>
  <si>
    <t>货物编码</t>
  </si>
  <si>
    <t>产品名称</t>
  </si>
  <si>
    <t>规格</t>
  </si>
  <si>
    <t>单位</t>
  </si>
  <si>
    <t>市场价</t>
  </si>
  <si>
    <t>数量</t>
  </si>
  <si>
    <t>店长价</t>
  </si>
  <si>
    <t>会员价</t>
  </si>
  <si>
    <t>产品金额</t>
  </si>
  <si>
    <t>折后金额</t>
  </si>
  <si>
    <t>备注</t>
  </si>
  <si>
    <t>仪器</t>
  </si>
  <si>
    <t>Z204001</t>
  </si>
  <si>
    <t>恒合络通仪</t>
  </si>
  <si>
    <t>台</t>
  </si>
  <si>
    <r>
      <rPr>
        <sz val="12"/>
        <color rgb="FF000000"/>
        <rFont val="Calibri"/>
        <charset val="134"/>
      </rPr>
      <t>5640/</t>
    </r>
    <r>
      <rPr>
        <sz val="12"/>
        <color rgb="FF000000"/>
        <rFont val="宋体"/>
        <charset val="134"/>
      </rPr>
      <t>台</t>
    </r>
  </si>
  <si>
    <t>新品预订</t>
  </si>
  <si>
    <t>健康产品</t>
  </si>
  <si>
    <t>Z0101021</t>
  </si>
  <si>
    <t>高钙蔬菜燕麦咸粥</t>
  </si>
  <si>
    <t>20包/盒</t>
  </si>
  <si>
    <t>盒</t>
  </si>
  <si>
    <t>140元/盒</t>
  </si>
  <si>
    <t>170元/盒</t>
  </si>
  <si>
    <t>该产品包邮</t>
  </si>
  <si>
    <t>Z0102001</t>
  </si>
  <si>
    <t>花之元花粉片</t>
  </si>
  <si>
    <r>
      <rPr>
        <sz val="11"/>
        <color indexed="8"/>
        <rFont val="宋体"/>
        <charset val="134"/>
      </rPr>
      <t>100片</t>
    </r>
    <r>
      <rPr>
        <sz val="11"/>
        <color indexed="8"/>
        <rFont val="宋体"/>
        <charset val="134"/>
      </rPr>
      <t>/瓶</t>
    </r>
  </si>
  <si>
    <t>瓶</t>
  </si>
  <si>
    <t>64元/瓶</t>
  </si>
  <si>
    <t>94元/瓶</t>
  </si>
  <si>
    <t>买5赠1</t>
  </si>
  <si>
    <t>Z0102002</t>
  </si>
  <si>
    <t>花之元果味花粉</t>
  </si>
  <si>
    <r>
      <rPr>
        <sz val="11"/>
        <color indexed="8"/>
        <rFont val="宋体"/>
        <charset val="134"/>
      </rPr>
      <t>40包</t>
    </r>
    <r>
      <rPr>
        <sz val="11"/>
        <color indexed="8"/>
        <rFont val="宋体"/>
        <charset val="134"/>
      </rPr>
      <t>/盒</t>
    </r>
  </si>
  <si>
    <t>108元/盒</t>
  </si>
  <si>
    <t>139元/盒</t>
  </si>
  <si>
    <t>Z0102010</t>
  </si>
  <si>
    <t>花之龙花粉颗粒</t>
  </si>
  <si>
    <t>158/盒</t>
  </si>
  <si>
    <t>Z0102011</t>
  </si>
  <si>
    <t>花之凤花粉颗粒</t>
  </si>
  <si>
    <t>Z0102009</t>
  </si>
  <si>
    <t>花之杰花粉颗粒</t>
  </si>
  <si>
    <t>Z0102003</t>
  </si>
  <si>
    <t>灵芝孢子破壁胶囊</t>
  </si>
  <si>
    <t>40包/盒</t>
  </si>
  <si>
    <t>89元/盒</t>
  </si>
  <si>
    <t>115元/盒</t>
  </si>
  <si>
    <t>开放订购</t>
  </si>
  <si>
    <t>Z0102004</t>
  </si>
  <si>
    <t>天恩延福灵芝破壁孢子粉</t>
  </si>
  <si>
    <t>30包*2g/盒</t>
  </si>
  <si>
    <t>198元/盒</t>
  </si>
  <si>
    <r>
      <rPr>
        <sz val="11"/>
        <color indexed="8"/>
        <rFont val="宋体"/>
        <charset val="134"/>
      </rPr>
      <t>5</t>
    </r>
    <r>
      <rPr>
        <sz val="11"/>
        <color indexed="8"/>
        <rFont val="宋体"/>
        <charset val="134"/>
      </rPr>
      <t>04元/盒</t>
    </r>
  </si>
  <si>
    <t>会员购买该产品；买一盒送一盒</t>
  </si>
  <si>
    <t>Z0102008</t>
  </si>
  <si>
    <t>叶黄素酯</t>
  </si>
  <si>
    <t>0.75g*60片/瓶</t>
  </si>
  <si>
    <t>55元/瓶</t>
  </si>
  <si>
    <t>95元/瓶</t>
  </si>
  <si>
    <t>新品上市</t>
  </si>
  <si>
    <t>Z0102005</t>
  </si>
  <si>
    <t>复配鱼胶原蛋白肽粉</t>
  </si>
  <si>
    <t>3g/袋*30袋</t>
  </si>
  <si>
    <t>119元/盒</t>
  </si>
  <si>
    <t>159元/盒</t>
  </si>
  <si>
    <t>Z0101010</t>
  </si>
  <si>
    <t>袋泡茶-无果枸杞芽茶</t>
  </si>
  <si>
    <t>2g*30袋/盒</t>
  </si>
  <si>
    <t>65元/盒</t>
  </si>
  <si>
    <t>95元/盒</t>
  </si>
  <si>
    <t>Z0101009</t>
  </si>
  <si>
    <t>朝天雀-无果枸杞芽茶</t>
  </si>
  <si>
    <t>1.5g*60袋/盒</t>
  </si>
  <si>
    <t>105元/盒</t>
  </si>
  <si>
    <t>145元/盒</t>
  </si>
  <si>
    <t>Z0101007</t>
  </si>
  <si>
    <t>红糖姜汤</t>
  </si>
  <si>
    <t>13g*10包/盒</t>
  </si>
  <si>
    <t>25元/盒</t>
  </si>
  <si>
    <t>35元/盒</t>
  </si>
  <si>
    <t>Z0101008</t>
  </si>
  <si>
    <t>红枣姜汤</t>
  </si>
  <si>
    <t>22元/盒</t>
  </si>
  <si>
    <t>33元/盒</t>
  </si>
  <si>
    <t>Z0101023</t>
  </si>
  <si>
    <t>正鸿富酵素饼干（牛奶）</t>
  </si>
  <si>
    <t>768g/盒*8</t>
  </si>
  <si>
    <t>箱</t>
  </si>
  <si>
    <t>232元/箱</t>
  </si>
  <si>
    <t>304元/箱</t>
  </si>
  <si>
    <t>Z0101005</t>
  </si>
  <si>
    <t>小明馋嘴派</t>
  </si>
  <si>
    <t>20g*25包/盒*12</t>
  </si>
  <si>
    <t>240元/箱</t>
  </si>
  <si>
    <t>300元/箱</t>
  </si>
  <si>
    <t>Z0101018</t>
  </si>
  <si>
    <t>枣夹核桃（大袋）</t>
  </si>
  <si>
    <t>500g/包</t>
  </si>
  <si>
    <t>包</t>
  </si>
  <si>
    <t>55元/包</t>
  </si>
  <si>
    <t>70元/包</t>
  </si>
  <si>
    <t>Z0101019</t>
  </si>
  <si>
    <t>枣夹核桃（小袋）</t>
  </si>
  <si>
    <t>248g/包</t>
  </si>
  <si>
    <t>28元/包</t>
  </si>
  <si>
    <t>35元/包</t>
  </si>
  <si>
    <t>Z0101006</t>
  </si>
  <si>
    <t>三高茶
（台湾）</t>
  </si>
  <si>
    <r>
      <rPr>
        <sz val="11"/>
        <color theme="1"/>
        <rFont val="Tahoma"/>
        <charset val="134"/>
      </rPr>
      <t>20</t>
    </r>
    <r>
      <rPr>
        <sz val="11"/>
        <color theme="1"/>
        <rFont val="宋体"/>
        <charset val="134"/>
      </rPr>
      <t>包</t>
    </r>
    <r>
      <rPr>
        <sz val="11"/>
        <color theme="1"/>
        <rFont val="Tahoma"/>
        <charset val="134"/>
      </rPr>
      <t>/</t>
    </r>
    <r>
      <rPr>
        <sz val="11"/>
        <color theme="1"/>
        <rFont val="宋体"/>
        <charset val="134"/>
      </rPr>
      <t>罐</t>
    </r>
  </si>
  <si>
    <t>罐</t>
  </si>
  <si>
    <t>276元/罐</t>
  </si>
  <si>
    <t>346元/罐</t>
  </si>
  <si>
    <t>美
容
护
肤
个人护理</t>
  </si>
  <si>
    <t>Z020301</t>
  </si>
  <si>
    <t>国香生物一抹瘦精油</t>
  </si>
  <si>
    <r>
      <rPr>
        <sz val="11"/>
        <color theme="1"/>
        <rFont val="Tahoma"/>
        <charset val="134"/>
      </rPr>
      <t>10mlx20</t>
    </r>
    <r>
      <rPr>
        <sz val="11"/>
        <color theme="1"/>
        <rFont val="宋体"/>
        <charset val="134"/>
      </rPr>
      <t>瓶</t>
    </r>
    <r>
      <rPr>
        <sz val="11"/>
        <color theme="1"/>
        <rFont val="Tahoma"/>
        <charset val="134"/>
      </rPr>
      <t>/</t>
    </r>
    <r>
      <rPr>
        <sz val="11"/>
        <color theme="1"/>
        <rFont val="宋体"/>
        <charset val="134"/>
      </rPr>
      <t>盒</t>
    </r>
  </si>
  <si>
    <t>/</t>
  </si>
  <si>
    <t>Z0104019</t>
  </si>
  <si>
    <t>菲妮膜舒眼罩</t>
  </si>
  <si>
    <t>5片/盒</t>
  </si>
  <si>
    <t>19.8元/盒</t>
  </si>
  <si>
    <t>28元/盒</t>
  </si>
  <si>
    <t>Z0104017</t>
  </si>
  <si>
    <t>祛痘美白精油</t>
  </si>
  <si>
    <t>10ml/瓶</t>
  </si>
  <si>
    <t>45元/瓶</t>
  </si>
  <si>
    <t>65元/瓶</t>
  </si>
  <si>
    <t>Z0104018</t>
  </si>
  <si>
    <t>精油抗菌液
（Y用-抗菌止痒）</t>
  </si>
  <si>
    <t>30ml/瓶</t>
  </si>
  <si>
    <t>28元/瓶</t>
  </si>
  <si>
    <t>48元/瓶</t>
  </si>
  <si>
    <t>Z0104007</t>
  </si>
  <si>
    <t>蓝斯洗发乳</t>
  </si>
  <si>
    <t>300ml/瓶</t>
  </si>
  <si>
    <t>19元/瓶</t>
  </si>
  <si>
    <t>29元/瓶</t>
  </si>
  <si>
    <t>Z0104008</t>
  </si>
  <si>
    <t>蓝斯护发素</t>
  </si>
  <si>
    <t>Z0104009</t>
  </si>
  <si>
    <t>蓝斯弹力素</t>
  </si>
  <si>
    <t>25元/瓶</t>
  </si>
  <si>
    <t>35元/瓶</t>
  </si>
  <si>
    <t>Z0104026</t>
  </si>
  <si>
    <t>陆岛阳光玫瑰沐浴凝胶</t>
  </si>
  <si>
    <t>250ml/瓶</t>
  </si>
  <si>
    <t>19.8元/瓶</t>
  </si>
  <si>
    <t>29.4元/瓶</t>
  </si>
  <si>
    <t>Z0104024</t>
  </si>
  <si>
    <t>陆岛阳光洗发水</t>
  </si>
  <si>
    <t>Z0104010</t>
  </si>
  <si>
    <t>伊贝嗳洗沐二合一</t>
  </si>
  <si>
    <t>240ml/瓶</t>
  </si>
  <si>
    <t>现为试销价</t>
  </si>
  <si>
    <t>Z0104013</t>
  </si>
  <si>
    <t>森海韵水亮均衡调肤水</t>
  </si>
  <si>
    <t>120ml/瓶</t>
  </si>
  <si>
    <r>
      <rPr>
        <sz val="11"/>
        <color indexed="8"/>
        <rFont val="宋体"/>
        <charset val="134"/>
      </rPr>
      <t>4</t>
    </r>
    <r>
      <rPr>
        <sz val="11"/>
        <color indexed="8"/>
        <rFont val="宋体"/>
        <charset val="134"/>
      </rPr>
      <t>0元/瓶</t>
    </r>
  </si>
  <si>
    <r>
      <rPr>
        <sz val="11"/>
        <color indexed="8"/>
        <rFont val="宋体"/>
        <charset val="134"/>
      </rPr>
      <t>5</t>
    </r>
    <r>
      <rPr>
        <sz val="11"/>
        <color indexed="8"/>
        <rFont val="宋体"/>
        <charset val="134"/>
      </rPr>
      <t>2元/瓶</t>
    </r>
  </si>
  <si>
    <t>Z0104011</t>
  </si>
  <si>
    <t>森海韵玫瑰润白沐浴盐</t>
  </si>
  <si>
    <t>300ml/支</t>
  </si>
  <si>
    <t>支</t>
  </si>
  <si>
    <r>
      <rPr>
        <sz val="11"/>
        <color indexed="8"/>
        <rFont val="宋体"/>
        <charset val="134"/>
      </rPr>
      <t>2</t>
    </r>
    <r>
      <rPr>
        <sz val="11"/>
        <color indexed="8"/>
        <rFont val="宋体"/>
        <charset val="134"/>
      </rPr>
      <t>0元/支</t>
    </r>
  </si>
  <si>
    <t>30元/支</t>
  </si>
  <si>
    <t>Z0104014</t>
  </si>
  <si>
    <t>森海韵去屑柔顺洗发露</t>
  </si>
  <si>
    <r>
      <rPr>
        <sz val="11"/>
        <color indexed="8"/>
        <rFont val="宋体"/>
        <charset val="134"/>
      </rPr>
      <t>2</t>
    </r>
    <r>
      <rPr>
        <sz val="11"/>
        <color indexed="8"/>
        <rFont val="宋体"/>
        <charset val="134"/>
      </rPr>
      <t>0元/瓶</t>
    </r>
  </si>
  <si>
    <r>
      <rPr>
        <sz val="11"/>
        <color indexed="8"/>
        <rFont val="宋体"/>
        <charset val="134"/>
      </rPr>
      <t>3</t>
    </r>
    <r>
      <rPr>
        <sz val="11"/>
        <color indexed="8"/>
        <rFont val="宋体"/>
        <charset val="134"/>
      </rPr>
      <t>0元/瓶</t>
    </r>
  </si>
  <si>
    <t>Z0104015</t>
  </si>
  <si>
    <t>植萃精油手工盐皂</t>
  </si>
  <si>
    <t>100g/块</t>
  </si>
  <si>
    <t>块</t>
  </si>
  <si>
    <r>
      <rPr>
        <sz val="11"/>
        <color indexed="8"/>
        <rFont val="宋体"/>
        <charset val="134"/>
      </rPr>
      <t>1</t>
    </r>
    <r>
      <rPr>
        <sz val="11"/>
        <color indexed="8"/>
        <rFont val="宋体"/>
        <charset val="134"/>
      </rPr>
      <t>8元/块</t>
    </r>
  </si>
  <si>
    <r>
      <rPr>
        <sz val="11"/>
        <color indexed="8"/>
        <rFont val="宋体"/>
        <charset val="134"/>
      </rPr>
      <t>2</t>
    </r>
    <r>
      <rPr>
        <sz val="11"/>
        <color indexed="8"/>
        <rFont val="宋体"/>
        <charset val="134"/>
      </rPr>
      <t>8元/块</t>
    </r>
  </si>
  <si>
    <t>Z0103003</t>
  </si>
  <si>
    <t>排毒贴</t>
  </si>
  <si>
    <t>16片/盒</t>
  </si>
  <si>
    <t>133元/盒</t>
  </si>
  <si>
    <t>Z0104022</t>
  </si>
  <si>
    <t>玫瑰美肌凝露</t>
  </si>
  <si>
    <t>120g/支</t>
  </si>
  <si>
    <t>18元/支</t>
  </si>
  <si>
    <t>29元/支</t>
  </si>
  <si>
    <t>Z0104023</t>
  </si>
  <si>
    <t>橄榄美肌凝露</t>
  </si>
  <si>
    <t>私
密
养
护</t>
  </si>
  <si>
    <t>Z0108002</t>
  </si>
  <si>
    <t>非凡女人夜用</t>
  </si>
  <si>
    <t>8片*290mm</t>
  </si>
  <si>
    <t>6.5元/包</t>
  </si>
  <si>
    <t>7.8元/包</t>
  </si>
  <si>
    <t>Z0108003</t>
  </si>
  <si>
    <t>非凡女人护垫</t>
  </si>
  <si>
    <t>30片*160mm</t>
  </si>
  <si>
    <t>7元/包</t>
  </si>
  <si>
    <t>8.4元/包</t>
  </si>
  <si>
    <t>Z0108001</t>
  </si>
  <si>
    <t>非凡女人日用</t>
  </si>
  <si>
    <t>10片*260mm</t>
  </si>
  <si>
    <t>暂时缺货</t>
  </si>
  <si>
    <t>Z0108004</t>
  </si>
  <si>
    <t>非凡女人加长夜用</t>
  </si>
  <si>
    <t>5片*350㎜</t>
  </si>
  <si>
    <t>5.5元/包</t>
  </si>
  <si>
    <t>6.6元/包</t>
  </si>
  <si>
    <t>Z0104006</t>
  </si>
  <si>
    <t>菲妮莫舒胸膜</t>
  </si>
  <si>
    <t>3贴/盒</t>
  </si>
  <si>
    <t>47元/盒</t>
  </si>
  <si>
    <t>57元/盒</t>
  </si>
  <si>
    <t>Z0104016</t>
  </si>
  <si>
    <t>彩云净精油
抗菌液（妇科）</t>
  </si>
  <si>
    <t>50ml/瓶</t>
  </si>
  <si>
    <t>75元/瓶</t>
  </si>
  <si>
    <t>115元/瓶</t>
  </si>
  <si>
    <t>Z0106020</t>
  </si>
  <si>
    <t>颈椎保健枕</t>
  </si>
  <si>
    <t>长63×宽36.5
×高9.4cm</t>
  </si>
  <si>
    <t>个</t>
  </si>
  <si>
    <t>180元/个</t>
  </si>
  <si>
    <t>260元/个</t>
  </si>
  <si>
    <t>Z0106001</t>
  </si>
  <si>
    <t>智能养生能量炖锅</t>
  </si>
  <si>
    <r>
      <rPr>
        <sz val="11"/>
        <color indexed="8"/>
        <rFont val="宋体"/>
        <charset val="134"/>
      </rPr>
      <t>3</t>
    </r>
    <r>
      <rPr>
        <sz val="11"/>
        <color indexed="8"/>
        <rFont val="宋体"/>
        <charset val="134"/>
      </rPr>
      <t>0*10.5cm</t>
    </r>
  </si>
  <si>
    <t>套</t>
  </si>
  <si>
    <t>472元/套</t>
  </si>
  <si>
    <t>660元/套</t>
  </si>
  <si>
    <t>Z0106002</t>
  </si>
  <si>
    <t xml:space="preserve">智能养生能量炒锅 </t>
  </si>
  <si>
    <r>
      <rPr>
        <sz val="11"/>
        <color indexed="8"/>
        <rFont val="宋体"/>
        <charset val="134"/>
      </rPr>
      <t>3</t>
    </r>
    <r>
      <rPr>
        <sz val="11"/>
        <color indexed="8"/>
        <rFont val="宋体"/>
        <charset val="134"/>
      </rPr>
      <t>2*9.5cm</t>
    </r>
  </si>
  <si>
    <t>547元/套</t>
  </si>
  <si>
    <t>765元/套</t>
  </si>
  <si>
    <t>Z0106003</t>
  </si>
  <si>
    <t>智能养生能量水壶</t>
  </si>
  <si>
    <r>
      <rPr>
        <sz val="11"/>
        <color indexed="8"/>
        <rFont val="宋体"/>
        <charset val="134"/>
      </rPr>
      <t>1</t>
    </r>
    <r>
      <rPr>
        <sz val="11"/>
        <color indexed="8"/>
        <rFont val="宋体"/>
        <charset val="134"/>
      </rPr>
      <t>.8L</t>
    </r>
  </si>
  <si>
    <t>259元/个</t>
  </si>
  <si>
    <t>362元/个</t>
  </si>
  <si>
    <t>Z0106009</t>
  </si>
  <si>
    <t>锌泉水杯</t>
  </si>
  <si>
    <r>
      <rPr>
        <sz val="11"/>
        <color indexed="8"/>
        <rFont val="宋体"/>
        <charset val="134"/>
      </rPr>
      <t>2</t>
    </r>
    <r>
      <rPr>
        <sz val="11"/>
        <color indexed="8"/>
        <rFont val="宋体"/>
        <charset val="134"/>
      </rPr>
      <t>20ml/个</t>
    </r>
  </si>
  <si>
    <r>
      <rPr>
        <sz val="11"/>
        <color indexed="8"/>
        <rFont val="宋体"/>
        <charset val="134"/>
      </rPr>
      <t>110元</t>
    </r>
    <r>
      <rPr>
        <sz val="11"/>
        <color indexed="8"/>
        <rFont val="宋体"/>
        <charset val="134"/>
      </rPr>
      <t>/个</t>
    </r>
  </si>
  <si>
    <r>
      <rPr>
        <sz val="11"/>
        <color indexed="8"/>
        <rFont val="宋体"/>
        <charset val="134"/>
      </rPr>
      <t>1</t>
    </r>
    <r>
      <rPr>
        <sz val="11"/>
        <color indexed="8"/>
        <rFont val="宋体"/>
        <charset val="134"/>
      </rPr>
      <t>50元/个</t>
    </r>
  </si>
  <si>
    <t>Z0106013</t>
  </si>
  <si>
    <t>防爆玻璃感温奶瓶</t>
  </si>
  <si>
    <t>230ml/个</t>
  </si>
  <si>
    <t>45元/个</t>
  </si>
  <si>
    <t>60元/个</t>
  </si>
  <si>
    <t>Z0106014</t>
  </si>
  <si>
    <t>双耳吸管杯</t>
  </si>
  <si>
    <t>240ml/个</t>
  </si>
  <si>
    <t>25元/个</t>
  </si>
  <si>
    <t>38元/个</t>
  </si>
  <si>
    <t>Z0106015</t>
  </si>
  <si>
    <t>迷你丝感安抚奶嘴</t>
  </si>
  <si>
    <t>二阶段</t>
  </si>
  <si>
    <t>15元/个</t>
  </si>
  <si>
    <t>22元/个</t>
  </si>
  <si>
    <t>Z0105001</t>
  </si>
  <si>
    <t>冰箱缓释剂</t>
  </si>
  <si>
    <t>60g/瓶</t>
  </si>
  <si>
    <t>17元/瓶</t>
  </si>
  <si>
    <t>24元/瓶</t>
  </si>
  <si>
    <t>买5赠1,10赠3</t>
  </si>
  <si>
    <t>Z0105003</t>
  </si>
  <si>
    <t>汽车专用喷剂</t>
  </si>
  <si>
    <t>100ml/瓶</t>
  </si>
  <si>
    <t>Z0105002</t>
  </si>
  <si>
    <t>通用消毒喷剂</t>
  </si>
  <si>
    <t>150ml/瓶</t>
  </si>
  <si>
    <t>Z0105004</t>
  </si>
  <si>
    <t>旅行清洁宝</t>
  </si>
  <si>
    <t>60ml/瓶</t>
  </si>
  <si>
    <t>18元/瓶</t>
  </si>
  <si>
    <t>Z0106011</t>
  </si>
  <si>
    <t>盐灯（均瓷鼎盛）</t>
  </si>
  <si>
    <r>
      <rPr>
        <sz val="11"/>
        <color indexed="8"/>
        <rFont val="宋体"/>
        <charset val="134"/>
      </rPr>
      <t>28*30cm</t>
    </r>
    <r>
      <rPr>
        <sz val="11"/>
        <color indexed="8"/>
        <rFont val="宋体"/>
        <charset val="134"/>
      </rPr>
      <t>/个</t>
    </r>
  </si>
  <si>
    <t>1050元/个</t>
  </si>
  <si>
    <t>1350元/个</t>
  </si>
  <si>
    <t>Z0106012</t>
  </si>
  <si>
    <t>盐灯（汝瓷五福临门）</t>
  </si>
  <si>
    <t>26*25cm</t>
  </si>
  <si>
    <t>1150元/个</t>
  </si>
  <si>
    <t>1450元/个</t>
  </si>
  <si>
    <t>Z0106008</t>
  </si>
  <si>
    <t xml:space="preserve">精提纯竹纤维袜子 </t>
  </si>
  <si>
    <t>通用男袜</t>
  </si>
  <si>
    <t>双</t>
  </si>
  <si>
    <t>22元/双</t>
  </si>
  <si>
    <t>29元/条</t>
  </si>
  <si>
    <t>Z0106006</t>
  </si>
  <si>
    <t>精提纯竹纤维毛巾</t>
  </si>
  <si>
    <r>
      <rPr>
        <sz val="11"/>
        <color indexed="8"/>
        <rFont val="宋体"/>
        <charset val="134"/>
      </rPr>
      <t>35*75cm</t>
    </r>
    <r>
      <rPr>
        <sz val="11"/>
        <color indexed="8"/>
        <rFont val="宋体"/>
        <charset val="134"/>
      </rPr>
      <t>/条</t>
    </r>
  </si>
  <si>
    <t>条</t>
  </si>
  <si>
    <t>22元/条</t>
  </si>
  <si>
    <t>Z0106007</t>
  </si>
  <si>
    <t>精提纯竹纤维
细纤维浴巾</t>
  </si>
  <si>
    <r>
      <rPr>
        <sz val="11"/>
        <color indexed="8"/>
        <rFont val="宋体"/>
        <charset val="134"/>
      </rPr>
      <t>70*14cm</t>
    </r>
    <r>
      <rPr>
        <sz val="11"/>
        <color indexed="8"/>
        <rFont val="宋体"/>
        <charset val="134"/>
      </rPr>
      <t>/条</t>
    </r>
  </si>
  <si>
    <t>53元/条</t>
  </si>
  <si>
    <t>75元/条</t>
  </si>
  <si>
    <t>Z0106005</t>
  </si>
  <si>
    <t>精提纯竹纤维
双人爽肤被</t>
  </si>
  <si>
    <r>
      <rPr>
        <sz val="11"/>
        <color indexed="8"/>
        <rFont val="宋体"/>
        <charset val="134"/>
      </rPr>
      <t>1.8*2m</t>
    </r>
    <r>
      <rPr>
        <sz val="11"/>
        <color indexed="8"/>
        <rFont val="宋体"/>
        <charset val="134"/>
      </rPr>
      <t>/床</t>
    </r>
  </si>
  <si>
    <t>床</t>
  </si>
  <si>
    <t>320元/床</t>
  </si>
  <si>
    <t>448元/床</t>
  </si>
  <si>
    <t>Z0106004</t>
  </si>
  <si>
    <t>玉雪玲珑-侧把壶</t>
  </si>
  <si>
    <r>
      <rPr>
        <sz val="11"/>
        <color indexed="8"/>
        <rFont val="宋体"/>
        <charset val="134"/>
      </rPr>
      <t>12个</t>
    </r>
    <r>
      <rPr>
        <sz val="11"/>
        <color indexed="8"/>
        <rFont val="宋体"/>
        <charset val="134"/>
      </rPr>
      <t>/</t>
    </r>
    <r>
      <rPr>
        <sz val="11"/>
        <color indexed="8"/>
        <rFont val="宋体"/>
        <charset val="134"/>
      </rPr>
      <t>盒</t>
    </r>
  </si>
  <si>
    <t>120元/盒</t>
  </si>
  <si>
    <t>Z0206002</t>
  </si>
  <si>
    <t>养福康床垫</t>
  </si>
  <si>
    <t>1200*1900mm*30mm</t>
  </si>
  <si>
    <t>2620元/个</t>
  </si>
  <si>
    <t>2820元/个</t>
  </si>
  <si>
    <t>Z0206010</t>
  </si>
  <si>
    <t>给力垫A款</t>
  </si>
  <si>
    <t>500*1000*30mm</t>
  </si>
  <si>
    <t>855元/个</t>
  </si>
  <si>
    <t>1055元/个</t>
  </si>
  <si>
    <t xml:space="preserve">               市场价：</t>
  </si>
  <si>
    <t xml:space="preserve">           店长折扣价：</t>
  </si>
  <si>
    <t>物流金额：</t>
  </si>
  <si>
    <t xml:space="preserve">        应付款总金额：</t>
  </si>
  <si>
    <t xml:space="preserve">注意事项：
    1：订货单带*符号的选项是必填项，如果带*符号的选项中有一个没有填写，订单则无法生效。如果是自
      主开店，没有推荐人的请在*推荐人姓名或店号*选项栏里填写“无” 有推荐人的一定要填写姓名或者
      店号。这里涉及到各位店长的切身利益，请大家仔细认真的填写完整，谢谢配合。
    </t>
  </si>
  <si>
    <r>
      <rPr>
        <sz val="11"/>
        <rFont val="宋体"/>
        <charset val="134"/>
      </rPr>
      <t>订货流程：
         1：在填写订单前，请店长去公司的官方网站</t>
    </r>
    <r>
      <rPr>
        <sz val="11"/>
        <color rgb="FFFF0000"/>
        <rFont val="宋体"/>
        <charset val="134"/>
      </rPr>
      <t>www.ludaozl.com</t>
    </r>
    <r>
      <rPr>
        <sz val="11"/>
        <rFont val="宋体"/>
        <charset val="134"/>
      </rPr>
      <t>查看公司的新闻动态。
         2：在官网 www.ludaozl.com 正上方-下载中心-产品订单下载-点击同意-下载订单          
         3: 店长在填写订货单的时候，只需要填写白色空白部分。相关金额会自动计算出来。
         4：订货单填写完整以后，店长需确认订单信息是否正确。
         5：将订货单发送到</t>
    </r>
    <r>
      <rPr>
        <sz val="11"/>
        <color rgb="FFFF0000"/>
        <rFont val="宋体"/>
        <charset val="134"/>
      </rPr>
      <t xml:space="preserve">官方订货邮箱：2851185714@qq.com </t>
    </r>
    <r>
      <rPr>
        <sz val="11"/>
        <rFont val="宋体"/>
        <charset val="134"/>
      </rPr>
      <t xml:space="preserve">
            同时可以添加</t>
    </r>
    <r>
      <rPr>
        <sz val="11"/>
        <color rgb="FFFF0000"/>
        <rFont val="宋体"/>
        <charset val="134"/>
      </rPr>
      <t>官方订单审核客服QQ：2851185714</t>
    </r>
    <r>
      <rPr>
        <sz val="11"/>
        <rFont val="宋体"/>
        <charset val="134"/>
      </rPr>
      <t xml:space="preserve"> 查询订单审核进度
         6：添加</t>
    </r>
    <r>
      <rPr>
        <sz val="11"/>
        <color rgb="FFFF0000"/>
        <rFont val="宋体"/>
        <charset val="134"/>
      </rPr>
      <t>订货客服官方QQ：3031208921</t>
    </r>
    <r>
      <rPr>
        <sz val="11"/>
        <rFont val="宋体"/>
        <charset val="134"/>
      </rPr>
      <t xml:space="preserve">
         7：订货客服会与店长确认订单信息及汇款总金额(产品金额+物流金额），
            同时订货客服提供公司汇款帐号并提示店长汇款（</t>
    </r>
    <r>
      <rPr>
        <sz val="11"/>
        <color rgb="FFFF0000"/>
        <rFont val="宋体"/>
        <charset val="134"/>
      </rPr>
      <t>店长下订单后48小时之内没有付款，
            订单将视为无效，店长需要再次发送订单到邮箱。</t>
    </r>
    <r>
      <rPr>
        <sz val="11"/>
        <rFont val="宋体"/>
        <charset val="134"/>
      </rPr>
      <t>）
         8：汇款后立刻向</t>
    </r>
    <r>
      <rPr>
        <sz val="11"/>
        <color rgb="FFFF0000"/>
        <rFont val="宋体"/>
        <charset val="134"/>
      </rPr>
      <t>订货客服</t>
    </r>
    <r>
      <rPr>
        <sz val="11"/>
        <rFont val="宋体"/>
        <charset val="134"/>
      </rPr>
      <t>提供</t>
    </r>
    <r>
      <rPr>
        <sz val="11"/>
        <color rgb="FFFF0000"/>
        <rFont val="宋体"/>
        <charset val="134"/>
      </rPr>
      <t>汇款人的账户户名 汇款金额 汇款时间 是否有手续费等</t>
    </r>
    <r>
      <rPr>
        <sz val="11"/>
        <rFont val="宋体"/>
        <charset val="134"/>
      </rPr>
      <t>。
            同时店长必须提供汇款成功的截屏给</t>
    </r>
    <r>
      <rPr>
        <sz val="11"/>
        <color rgb="FFFF0000"/>
        <rFont val="宋体"/>
        <charset val="134"/>
      </rPr>
      <t>订货客服</t>
    </r>
    <r>
      <rPr>
        <sz val="11"/>
        <rFont val="宋体"/>
        <charset val="134"/>
      </rPr>
      <t>！！！
         9: 客服需在收到汇款成功的截屏后并且确认汇款到帐后，才会通知仓库发货。
          （店长不要用支付宝，跨行转账，微信转账等转账方式以免造成款项到账延时，影响发货进度。）</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</si>
</sst>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51">
    <font>
      <sz val="11"/>
      <color indexed="8"/>
      <name val="宋体"/>
      <charset val="134"/>
    </font>
    <font>
      <b/>
      <sz val="24"/>
      <color indexed="8"/>
      <name val="宋体"/>
      <charset val="134"/>
    </font>
    <font>
      <b/>
      <sz val="11"/>
      <color indexed="8"/>
      <name val="宋体"/>
      <charset val="134"/>
    </font>
    <font>
      <b/>
      <sz val="11"/>
      <color rgb="FFFF0000"/>
      <name val="宋体"/>
      <charset val="134"/>
    </font>
    <font>
      <sz val="12"/>
      <color rgb="FFFF0000"/>
      <name val="宋体"/>
      <charset val="134"/>
    </font>
    <font>
      <sz val="11"/>
      <name val="宋体"/>
      <charset val="134"/>
    </font>
    <font>
      <sz val="12"/>
      <color indexed="8"/>
      <name val="Calibri"/>
      <charset val="134"/>
    </font>
    <font>
      <sz val="12"/>
      <name val="宋体"/>
      <charset val="134"/>
    </font>
    <font>
      <sz val="12"/>
      <color rgb="FF000000"/>
      <name val="Calibri"/>
      <charset val="134"/>
    </font>
    <font>
      <b/>
      <sz val="14"/>
      <color indexed="8"/>
      <name val="宋体"/>
      <charset val="134"/>
    </font>
    <font>
      <sz val="10"/>
      <color indexed="8"/>
      <name val="宋体"/>
      <charset val="134"/>
    </font>
    <font>
      <sz val="10"/>
      <name val="Arial"/>
      <charset val="0"/>
    </font>
    <font>
      <sz val="12"/>
      <color indexed="8"/>
      <name val="宋体"/>
      <charset val="134"/>
    </font>
    <font>
      <sz val="11"/>
      <color theme="1"/>
      <name val="宋体"/>
      <charset val="134"/>
    </font>
    <font>
      <sz val="12"/>
      <color theme="1"/>
      <name val="宋体"/>
      <charset val="134"/>
    </font>
    <font>
      <sz val="11"/>
      <color theme="1"/>
      <name val="Tahoma"/>
      <charset val="134"/>
    </font>
    <font>
      <b/>
      <sz val="11"/>
      <name val="宋体"/>
      <charset val="134"/>
    </font>
    <font>
      <b/>
      <sz val="12"/>
      <name val="宋体"/>
      <charset val="134"/>
    </font>
    <font>
      <b/>
      <sz val="14"/>
      <name val="宋体"/>
      <charset val="134"/>
    </font>
    <font>
      <b/>
      <sz val="12"/>
      <color indexed="10"/>
      <name val="宋体"/>
      <charset val="134"/>
    </font>
    <font>
      <b/>
      <sz val="14"/>
      <color indexed="10"/>
      <name val="宋体"/>
      <charset val="134"/>
    </font>
    <font>
      <b/>
      <sz val="22"/>
      <color indexed="10"/>
      <name val="宋体"/>
      <charset val="134"/>
    </font>
    <font>
      <b/>
      <sz val="24"/>
      <color indexed="10"/>
      <name val="宋体"/>
      <charset val="134"/>
    </font>
    <font>
      <b/>
      <sz val="16"/>
      <color indexed="10"/>
      <name val="宋体"/>
      <charset val="134"/>
    </font>
    <font>
      <b/>
      <sz val="28"/>
      <color indexed="10"/>
      <name val="宋体"/>
      <charset val="134"/>
    </font>
    <font>
      <b/>
      <sz val="11"/>
      <color indexed="10"/>
      <name val="宋体"/>
      <charset val="134"/>
    </font>
    <font>
      <b/>
      <sz val="18"/>
      <color indexed="10"/>
      <name val="宋体"/>
      <charset val="134"/>
    </font>
    <font>
      <b/>
      <sz val="16"/>
      <color rgb="FFFF0000"/>
      <name val="宋体"/>
      <charset val="134"/>
    </font>
    <font>
      <sz val="11"/>
      <color rgb="FFFF0000"/>
      <name val="宋体"/>
      <charset val="0"/>
      <scheme val="minor"/>
    </font>
    <font>
      <sz val="11"/>
      <color theme="1"/>
      <name val="宋体"/>
      <charset val="134"/>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sz val="11"/>
      <color rgb="FF006100"/>
      <name val="宋体"/>
      <charset val="0"/>
      <scheme val="minor"/>
    </font>
    <font>
      <b/>
      <sz val="11"/>
      <color theme="1"/>
      <name val="宋体"/>
      <charset val="0"/>
      <scheme val="minor"/>
    </font>
    <font>
      <b/>
      <sz val="12"/>
      <color rgb="FFFF0000"/>
      <name val="宋体"/>
      <charset val="134"/>
    </font>
    <font>
      <sz val="12"/>
      <color rgb="FF000000"/>
      <name val="宋体"/>
      <charset val="134"/>
    </font>
    <font>
      <sz val="11"/>
      <color rgb="FFFF0000"/>
      <name val="宋体"/>
      <charset val="134"/>
    </font>
  </fonts>
  <fills count="3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rgb="FF00B0F0"/>
        <bgColor indexed="64"/>
      </patternFill>
    </fill>
    <fill>
      <patternFill patternType="solid">
        <fgColor indexed="17"/>
        <bgColor indexed="64"/>
      </patternFill>
    </fill>
    <fill>
      <patternFill patternType="solid">
        <fgColor rgb="FFFF0000"/>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2">
    <xf numFmtId="0" fontId="0" fillId="0" borderId="0">
      <alignment vertical="center"/>
    </xf>
    <xf numFmtId="42" fontId="29" fillId="0" borderId="0" applyFont="0" applyFill="0" applyBorder="0" applyAlignment="0" applyProtection="0">
      <alignment vertical="center"/>
    </xf>
    <xf numFmtId="0" fontId="33" fillId="25" borderId="0" applyNumberFormat="0" applyBorder="0" applyAlignment="0" applyProtection="0">
      <alignment vertical="center"/>
    </xf>
    <xf numFmtId="0" fontId="39" fillId="21" borderId="15" applyNumberFormat="0" applyAlignment="0" applyProtection="0">
      <alignment vertical="center"/>
    </xf>
    <xf numFmtId="44" fontId="29" fillId="0" borderId="0" applyFont="0" applyFill="0" applyBorder="0" applyAlignment="0" applyProtection="0">
      <alignment vertical="center"/>
    </xf>
    <xf numFmtId="41" fontId="29" fillId="0" borderId="0" applyFont="0" applyFill="0" applyBorder="0" applyAlignment="0" applyProtection="0">
      <alignment vertical="center"/>
    </xf>
    <xf numFmtId="0" fontId="33" fillId="16" borderId="0" applyNumberFormat="0" applyBorder="0" applyAlignment="0" applyProtection="0">
      <alignment vertical="center"/>
    </xf>
    <xf numFmtId="0" fontId="35" fillId="12" borderId="0" applyNumberFormat="0" applyBorder="0" applyAlignment="0" applyProtection="0">
      <alignment vertical="center"/>
    </xf>
    <xf numFmtId="43" fontId="29" fillId="0" borderId="0" applyFont="0" applyFill="0" applyBorder="0" applyAlignment="0" applyProtection="0">
      <alignment vertical="center"/>
    </xf>
    <xf numFmtId="0" fontId="37" fillId="28" borderId="0" applyNumberFormat="0" applyBorder="0" applyAlignment="0" applyProtection="0">
      <alignment vertical="center"/>
    </xf>
    <xf numFmtId="0" fontId="42" fillId="0" borderId="0" applyNumberFormat="0" applyFill="0" applyBorder="0" applyAlignment="0" applyProtection="0">
      <alignment vertical="center"/>
    </xf>
    <xf numFmtId="9" fontId="29" fillId="0" borderId="0" applyFont="0" applyFill="0" applyBorder="0" applyAlignment="0" applyProtection="0">
      <alignment vertical="center"/>
    </xf>
    <xf numFmtId="0" fontId="44" fillId="0" borderId="0" applyNumberFormat="0" applyFill="0" applyBorder="0" applyAlignment="0" applyProtection="0">
      <alignment vertical="center"/>
    </xf>
    <xf numFmtId="0" fontId="29" fillId="8" borderId="13" applyNumberFormat="0" applyFont="0" applyAlignment="0" applyProtection="0">
      <alignment vertical="center"/>
    </xf>
    <xf numFmtId="0" fontId="37" fillId="20" borderId="0" applyNumberFormat="0" applyBorder="0" applyAlignment="0" applyProtection="0">
      <alignment vertical="center"/>
    </xf>
    <xf numFmtId="0" fontId="34"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0" fillId="0" borderId="12" applyNumberFormat="0" applyFill="0" applyAlignment="0" applyProtection="0">
      <alignment vertical="center"/>
    </xf>
    <xf numFmtId="0" fontId="32" fillId="0" borderId="12" applyNumberFormat="0" applyFill="0" applyAlignment="0" applyProtection="0">
      <alignment vertical="center"/>
    </xf>
    <xf numFmtId="0" fontId="37" fillId="27" borderId="0" applyNumberFormat="0" applyBorder="0" applyAlignment="0" applyProtection="0">
      <alignment vertical="center"/>
    </xf>
    <xf numFmtId="0" fontId="34" fillId="0" borderId="17" applyNumberFormat="0" applyFill="0" applyAlignment="0" applyProtection="0">
      <alignment vertical="center"/>
    </xf>
    <xf numFmtId="0" fontId="37" fillId="19" borderId="0" applyNumberFormat="0" applyBorder="0" applyAlignment="0" applyProtection="0">
      <alignment vertical="center"/>
    </xf>
    <xf numFmtId="0" fontId="45" fillId="24" borderId="18" applyNumberFormat="0" applyAlignment="0" applyProtection="0">
      <alignment vertical="center"/>
    </xf>
    <xf numFmtId="0" fontId="40" fillId="24" borderId="15" applyNumberFormat="0" applyAlignment="0" applyProtection="0">
      <alignment vertical="center"/>
    </xf>
    <xf numFmtId="0" fontId="36" fillId="15" borderId="14" applyNumberFormat="0" applyAlignment="0" applyProtection="0">
      <alignment vertical="center"/>
    </xf>
    <xf numFmtId="0" fontId="33" fillId="35" borderId="0" applyNumberFormat="0" applyBorder="0" applyAlignment="0" applyProtection="0">
      <alignment vertical="center"/>
    </xf>
    <xf numFmtId="0" fontId="37" fillId="38" borderId="0" applyNumberFormat="0" applyBorder="0" applyAlignment="0" applyProtection="0">
      <alignment vertical="center"/>
    </xf>
    <xf numFmtId="0" fontId="41" fillId="0" borderId="16" applyNumberFormat="0" applyFill="0" applyAlignment="0" applyProtection="0">
      <alignment vertical="center"/>
    </xf>
    <xf numFmtId="0" fontId="47" fillId="0" borderId="19" applyNumberFormat="0" applyFill="0" applyAlignment="0" applyProtection="0">
      <alignment vertical="center"/>
    </xf>
    <xf numFmtId="0" fontId="46" fillId="34" borderId="0" applyNumberFormat="0" applyBorder="0" applyAlignment="0" applyProtection="0">
      <alignment vertical="center"/>
    </xf>
    <xf numFmtId="0" fontId="38" fillId="18" borderId="0" applyNumberFormat="0" applyBorder="0" applyAlignment="0" applyProtection="0">
      <alignment vertical="center"/>
    </xf>
    <xf numFmtId="0" fontId="33" fillId="23" borderId="0" applyNumberFormat="0" applyBorder="0" applyAlignment="0" applyProtection="0">
      <alignment vertical="center"/>
    </xf>
    <xf numFmtId="0" fontId="37" fillId="31" borderId="0" applyNumberFormat="0" applyBorder="0" applyAlignment="0" applyProtection="0">
      <alignment vertical="center"/>
    </xf>
    <xf numFmtId="0" fontId="33" fillId="22" borderId="0" applyNumberFormat="0" applyBorder="0" applyAlignment="0" applyProtection="0">
      <alignment vertical="center"/>
    </xf>
    <xf numFmtId="0" fontId="33" fillId="14" borderId="0" applyNumberFormat="0" applyBorder="0" applyAlignment="0" applyProtection="0">
      <alignment vertical="center"/>
    </xf>
    <xf numFmtId="0" fontId="33" fillId="33" borderId="0" applyNumberFormat="0" applyBorder="0" applyAlignment="0" applyProtection="0">
      <alignment vertical="center"/>
    </xf>
    <xf numFmtId="0" fontId="33" fillId="11" borderId="0" applyNumberFormat="0" applyBorder="0" applyAlignment="0" applyProtection="0">
      <alignment vertical="center"/>
    </xf>
    <xf numFmtId="0" fontId="37" fillId="30" borderId="0" applyNumberFormat="0" applyBorder="0" applyAlignment="0" applyProtection="0">
      <alignment vertical="center"/>
    </xf>
    <xf numFmtId="0" fontId="37" fillId="37" borderId="0" applyNumberFormat="0" applyBorder="0" applyAlignment="0" applyProtection="0">
      <alignment vertical="center"/>
    </xf>
    <xf numFmtId="0" fontId="33" fillId="32" borderId="0" applyNumberFormat="0" applyBorder="0" applyAlignment="0" applyProtection="0">
      <alignment vertical="center"/>
    </xf>
    <xf numFmtId="0" fontId="33" fillId="10" borderId="0" applyNumberFormat="0" applyBorder="0" applyAlignment="0" applyProtection="0">
      <alignment vertical="center"/>
    </xf>
    <xf numFmtId="0" fontId="37" fillId="29" borderId="0" applyNumberFormat="0" applyBorder="0" applyAlignment="0" applyProtection="0">
      <alignment vertical="center"/>
    </xf>
    <xf numFmtId="49" fontId="11" fillId="0" borderId="0" applyFont="0" applyFill="0" applyBorder="0" applyAlignment="0" applyProtection="0">
      <alignment vertical="center"/>
    </xf>
    <xf numFmtId="0" fontId="33" fillId="13" borderId="0" applyNumberFormat="0" applyBorder="0" applyAlignment="0" applyProtection="0">
      <alignment vertical="center"/>
    </xf>
    <xf numFmtId="0" fontId="37" fillId="26" borderId="0" applyNumberFormat="0" applyBorder="0" applyAlignment="0" applyProtection="0">
      <alignment vertical="center"/>
    </xf>
    <xf numFmtId="0" fontId="37" fillId="36" borderId="0" applyNumberFormat="0" applyBorder="0" applyAlignment="0" applyProtection="0">
      <alignment vertical="center"/>
    </xf>
    <xf numFmtId="0" fontId="33" fillId="9" borderId="0" applyNumberFormat="0" applyBorder="0" applyAlignment="0" applyProtection="0">
      <alignment vertical="center"/>
    </xf>
    <xf numFmtId="0" fontId="37" fillId="17" borderId="0" applyNumberFormat="0" applyBorder="0" applyAlignment="0" applyProtection="0">
      <alignment vertical="center"/>
    </xf>
    <xf numFmtId="0" fontId="7" fillId="0" borderId="0"/>
    <xf numFmtId="0" fontId="15" fillId="0" borderId="0"/>
  </cellStyleXfs>
  <cellXfs count="96">
    <xf numFmtId="0" fontId="0" fillId="0" borderId="0" xfId="0">
      <alignment vertical="center"/>
    </xf>
    <xf numFmtId="0" fontId="0" fillId="0" borderId="0" xfId="0" applyAlignment="1">
      <alignment horizontal="center"/>
    </xf>
    <xf numFmtId="0" fontId="0" fillId="0" borderId="0" xfId="0" applyAlignment="1">
      <alignment horizontal="center" vertical="center"/>
    </xf>
    <xf numFmtId="0" fontId="0" fillId="0" borderId="0" xfId="0" applyFont="1" applyAlignment="1">
      <alignment vertical="center"/>
    </xf>
    <xf numFmtId="0" fontId="0" fillId="0" borderId="0" xfId="0" applyFill="1">
      <alignment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2" borderId="1" xfId="0" applyFill="1" applyBorder="1" applyProtection="1">
      <alignment vertical="center"/>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0" fillId="0" borderId="1" xfId="0" applyBorder="1" applyAlignment="1">
      <alignment vertical="center" wrapText="1"/>
    </xf>
    <xf numFmtId="0" fontId="0" fillId="2" borderId="1" xfId="0" applyFill="1" applyBorder="1" applyAlignment="1">
      <alignment horizontal="center" vertical="center"/>
    </xf>
    <xf numFmtId="0" fontId="5" fillId="2" borderId="1" xfId="0" applyFont="1" applyFill="1" applyBorder="1" applyAlignment="1">
      <alignment horizontal="center" vertical="center"/>
    </xf>
    <xf numFmtId="0" fontId="0" fillId="2" borderId="1" xfId="0" applyFont="1" applyFill="1" applyBorder="1" applyAlignment="1">
      <alignment horizontal="center" vertical="center"/>
    </xf>
    <xf numFmtId="0" fontId="2" fillId="0" borderId="4" xfId="0" applyFont="1" applyBorder="1" applyAlignment="1">
      <alignment vertical="center" wrapText="1"/>
    </xf>
    <xf numFmtId="0" fontId="3" fillId="2" borderId="1" xfId="0" applyFont="1" applyFill="1" applyBorder="1" applyAlignment="1">
      <alignment horizontal="center" vertical="center"/>
    </xf>
    <xf numFmtId="0" fontId="6" fillId="0" borderId="0" xfId="0" applyFont="1" applyAlignment="1">
      <alignment horizontal="center" vertical="center"/>
    </xf>
    <xf numFmtId="0" fontId="7" fillId="2" borderId="1" xfId="0" applyFont="1" applyFill="1" applyBorder="1" applyAlignment="1">
      <alignment horizontal="center" vertical="center"/>
    </xf>
    <xf numFmtId="0" fontId="8" fillId="0" borderId="1" xfId="0" applyFont="1" applyBorder="1" applyAlignment="1">
      <alignment horizontal="center" vertical="center"/>
    </xf>
    <xf numFmtId="0" fontId="9" fillId="0" borderId="4" xfId="0" applyFont="1" applyBorder="1" applyAlignment="1">
      <alignment horizontal="center" vertical="center" wrapText="1"/>
    </xf>
    <xf numFmtId="0" fontId="10" fillId="2" borderId="1" xfId="0" applyFont="1" applyFill="1" applyBorder="1" applyAlignment="1">
      <alignment horizontal="center" vertical="center"/>
    </xf>
    <xf numFmtId="0" fontId="5" fillId="2" borderId="1" xfId="0" applyNumberFormat="1" applyFont="1" applyFill="1" applyBorder="1" applyAlignment="1" applyProtection="1">
      <alignment horizontal="center" vertical="center"/>
      <protection locked="0"/>
    </xf>
    <xf numFmtId="0" fontId="9" fillId="0" borderId="5" xfId="0" applyFont="1" applyBorder="1" applyAlignment="1">
      <alignment horizontal="center" vertical="center" wrapText="1"/>
    </xf>
    <xf numFmtId="0" fontId="10"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49" fontId="11" fillId="0" borderId="1" xfId="44" applyFont="1" applyBorder="1" applyAlignment="1">
      <alignment horizontal="center" vertical="center"/>
    </xf>
    <xf numFmtId="0" fontId="0"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9" fillId="0" borderId="6" xfId="0" applyFont="1" applyBorder="1" applyAlignment="1">
      <alignment horizontal="center" vertical="center" wrapText="1"/>
    </xf>
    <xf numFmtId="0" fontId="15" fillId="0" borderId="1" xfId="0" applyFont="1" applyFill="1" applyBorder="1" applyAlignment="1">
      <alignment horizontal="center" vertical="center" wrapText="1"/>
    </xf>
    <xf numFmtId="0" fontId="13" fillId="0" borderId="1" xfId="51" applyFont="1" applyFill="1" applyBorder="1" applyAlignment="1">
      <alignment horizontal="center" vertical="center" wrapText="1"/>
    </xf>
    <xf numFmtId="0" fontId="14" fillId="0" borderId="1" xfId="51" applyFont="1" applyFill="1" applyBorder="1" applyAlignment="1">
      <alignment horizontal="center" vertical="center" wrapText="1"/>
    </xf>
    <xf numFmtId="0" fontId="5" fillId="0" borderId="1" xfId="50" applyFont="1" applyFill="1" applyBorder="1" applyAlignment="1" applyProtection="1">
      <alignment horizontal="center" vertical="center"/>
    </xf>
    <xf numFmtId="0" fontId="12" fillId="0" borderId="1" xfId="0" applyFont="1" applyFill="1" applyBorder="1" applyAlignment="1">
      <alignment horizontal="center"/>
    </xf>
    <xf numFmtId="0" fontId="13" fillId="0" borderId="1" xfId="0" applyFont="1" applyFill="1" applyBorder="1" applyAlignment="1">
      <alignment horizontal="center" wrapText="1"/>
    </xf>
    <xf numFmtId="0" fontId="12" fillId="0" borderId="1" xfId="0" applyFont="1" applyFill="1" applyBorder="1" applyAlignment="1">
      <alignment horizontal="left" indent="1"/>
    </xf>
    <xf numFmtId="0" fontId="7"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5" fillId="3" borderId="1" xfId="0" applyNumberFormat="1"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2" borderId="1" xfId="0" applyFill="1" applyBorder="1" applyAlignment="1" applyProtection="1">
      <alignment horizontal="center" vertical="center"/>
      <protection locked="0"/>
    </xf>
    <xf numFmtId="0" fontId="16" fillId="4" borderId="1" xfId="0" applyFont="1" applyFill="1" applyBorder="1" applyAlignment="1" applyProtection="1">
      <alignment vertical="center" wrapText="1"/>
    </xf>
    <xf numFmtId="0" fontId="2" fillId="2" borderId="1" xfId="0" applyFont="1" applyFill="1" applyBorder="1" applyAlignment="1" applyProtection="1">
      <alignment horizontal="center" vertical="center"/>
      <protection locked="0"/>
    </xf>
    <xf numFmtId="0" fontId="4" fillId="2" borderId="7" xfId="0" applyFont="1" applyFill="1" applyBorder="1" applyAlignment="1">
      <alignment horizontal="left" vertical="center" wrapText="1"/>
    </xf>
    <xf numFmtId="0" fontId="6" fillId="0" borderId="1" xfId="0" applyFont="1" applyBorder="1" applyAlignment="1">
      <alignment horizontal="center" vertical="center"/>
    </xf>
    <xf numFmtId="0" fontId="2" fillId="5" borderId="1" xfId="0" applyFont="1" applyFill="1" applyBorder="1" applyAlignment="1">
      <alignment horizontal="center" vertical="center"/>
    </xf>
    <xf numFmtId="0" fontId="17" fillId="5" borderId="1" xfId="0" applyFont="1" applyFill="1" applyBorder="1" applyAlignment="1" applyProtection="1">
      <alignment horizontal="center" vertical="center" wrapText="1"/>
    </xf>
    <xf numFmtId="0" fontId="17" fillId="4" borderId="1" xfId="0" applyFont="1" applyFill="1" applyBorder="1" applyAlignment="1" applyProtection="1">
      <alignment horizontal="center" vertical="center"/>
    </xf>
    <xf numFmtId="0" fontId="18" fillId="6" borderId="1" xfId="0" applyFont="1" applyFill="1" applyBorder="1" applyAlignment="1" applyProtection="1">
      <alignment horizontal="center" vertical="center"/>
    </xf>
    <xf numFmtId="0" fontId="16" fillId="4" borderId="1" xfId="0" applyFont="1" applyFill="1" applyBorder="1" applyAlignment="1" applyProtection="1">
      <alignment horizontal="left" vertical="center" wrapText="1"/>
    </xf>
    <xf numFmtId="0" fontId="17" fillId="4" borderId="1" xfId="0" applyFont="1" applyFill="1" applyBorder="1" applyAlignment="1" applyProtection="1">
      <alignment horizontal="center" vertical="center" wrapText="1"/>
    </xf>
    <xf numFmtId="0" fontId="18" fillId="7" borderId="1" xfId="0" applyFont="1" applyFill="1" applyBorder="1" applyAlignment="1" applyProtection="1">
      <alignment horizontal="center" vertical="center"/>
      <protection locked="0"/>
    </xf>
    <xf numFmtId="0" fontId="16" fillId="4" borderId="1" xfId="0" applyFont="1" applyFill="1" applyBorder="1" applyAlignment="1" applyProtection="1">
      <alignment horizontal="center" vertical="center"/>
    </xf>
    <xf numFmtId="0" fontId="0" fillId="0" borderId="6" xfId="0" applyBorder="1">
      <alignment vertical="center"/>
    </xf>
    <xf numFmtId="0" fontId="19" fillId="2" borderId="0" xfId="0" applyNumberFormat="1" applyFont="1" applyFill="1" applyBorder="1" applyAlignment="1">
      <alignment horizontal="left" vertical="top"/>
    </xf>
    <xf numFmtId="0" fontId="19" fillId="2" borderId="8" xfId="0" applyNumberFormat="1" applyFont="1" applyFill="1" applyBorder="1" applyAlignment="1">
      <alignment horizontal="left" vertical="top"/>
    </xf>
    <xf numFmtId="0" fontId="20" fillId="2" borderId="9" xfId="0" applyFont="1" applyFill="1" applyBorder="1" applyAlignment="1">
      <alignment horizontal="center" vertical="top"/>
    </xf>
    <xf numFmtId="0" fontId="20" fillId="2" borderId="10" xfId="0" applyFont="1" applyFill="1" applyBorder="1" applyAlignment="1">
      <alignment horizontal="center" vertical="top"/>
    </xf>
    <xf numFmtId="0" fontId="20" fillId="2" borderId="11" xfId="0" applyFont="1" applyFill="1" applyBorder="1" applyAlignment="1">
      <alignment horizontal="center" vertical="top"/>
    </xf>
    <xf numFmtId="0" fontId="21" fillId="2" borderId="6" xfId="0" applyFont="1" applyFill="1" applyBorder="1" applyAlignment="1">
      <alignment horizontal="center" vertical="top"/>
    </xf>
    <xf numFmtId="0" fontId="0" fillId="0" borderId="1" xfId="0" applyBorder="1">
      <alignment vertical="center"/>
    </xf>
    <xf numFmtId="0" fontId="19" fillId="2" borderId="0" xfId="0" applyNumberFormat="1" applyFont="1" applyFill="1" applyAlignment="1">
      <alignment horizontal="left" vertical="top"/>
    </xf>
    <xf numFmtId="0" fontId="20" fillId="2" borderId="2" xfId="0" applyFont="1" applyFill="1" applyBorder="1" applyAlignment="1">
      <alignment horizontal="center" vertical="top"/>
    </xf>
    <xf numFmtId="0" fontId="20" fillId="2" borderId="3" xfId="0" applyFont="1" applyFill="1" applyBorder="1" applyAlignment="1">
      <alignment horizontal="center" vertical="top"/>
    </xf>
    <xf numFmtId="0" fontId="20" fillId="2" borderId="7" xfId="0" applyFont="1" applyFill="1" applyBorder="1" applyAlignment="1">
      <alignment horizontal="center" vertical="top"/>
    </xf>
    <xf numFmtId="0" fontId="22" fillId="2" borderId="1" xfId="0" applyFont="1" applyFill="1" applyBorder="1" applyAlignment="1">
      <alignment horizontal="center" vertical="top"/>
    </xf>
    <xf numFmtId="0" fontId="19" fillId="2" borderId="10" xfId="0" applyNumberFormat="1" applyFont="1" applyFill="1" applyBorder="1" applyAlignment="1">
      <alignment horizontal="left" vertical="top"/>
    </xf>
    <xf numFmtId="0" fontId="19" fillId="2" borderId="11" xfId="0" applyNumberFormat="1" applyFont="1" applyFill="1" applyBorder="1" applyAlignment="1">
      <alignment horizontal="left" vertical="top"/>
    </xf>
    <xf numFmtId="0" fontId="23" fillId="2" borderId="2"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7" xfId="0" applyFont="1" applyFill="1" applyBorder="1" applyAlignment="1">
      <alignment horizontal="center" vertical="center"/>
    </xf>
    <xf numFmtId="0" fontId="24" fillId="2" borderId="1" xfId="0" applyFont="1" applyFill="1" applyBorder="1" applyAlignment="1">
      <alignment horizontal="center" vertical="center" wrapText="1"/>
    </xf>
    <xf numFmtId="0" fontId="5" fillId="2" borderId="3" xfId="0" applyFont="1" applyFill="1" applyBorder="1" applyAlignment="1">
      <alignment vertical="top" wrapText="1"/>
    </xf>
    <xf numFmtId="0" fontId="5" fillId="2" borderId="7" xfId="0" applyFont="1" applyFill="1" applyBorder="1" applyAlignment="1">
      <alignment horizontal="left" vertical="top" wrapText="1"/>
    </xf>
    <xf numFmtId="0" fontId="25" fillId="2" borderId="1" xfId="0" applyFont="1" applyFill="1" applyBorder="1" applyAlignment="1">
      <alignment horizontal="left" vertical="top" wrapText="1"/>
    </xf>
    <xf numFmtId="0" fontId="21" fillId="2" borderId="9" xfId="0" applyFont="1" applyFill="1" applyBorder="1" applyAlignment="1">
      <alignment horizontal="center" vertical="top"/>
    </xf>
    <xf numFmtId="0" fontId="21" fillId="2" borderId="10" xfId="0" applyFont="1" applyFill="1" applyBorder="1" applyAlignment="1">
      <alignment horizontal="center" vertical="top"/>
    </xf>
    <xf numFmtId="0" fontId="21" fillId="2" borderId="11" xfId="0" applyFont="1" applyFill="1" applyBorder="1" applyAlignment="1">
      <alignment horizontal="center" vertical="top"/>
    </xf>
    <xf numFmtId="0" fontId="26" fillId="2" borderId="1" xfId="0" applyFont="1" applyFill="1" applyBorder="1" applyAlignment="1">
      <alignment horizontal="center" vertical="top"/>
    </xf>
    <xf numFmtId="0" fontId="27" fillId="2" borderId="1" xfId="0" applyFont="1" applyFill="1" applyBorder="1" applyAlignment="1" applyProtection="1">
      <alignment horizontal="center" vertical="center"/>
      <protection locked="0"/>
    </xf>
    <xf numFmtId="0" fontId="21" fillId="2" borderId="2" xfId="0" applyFont="1" applyFill="1" applyBorder="1" applyAlignment="1">
      <alignment horizontal="center" vertical="top"/>
    </xf>
    <xf numFmtId="0" fontId="21" fillId="2" borderId="3" xfId="0" applyFont="1" applyFill="1" applyBorder="1" applyAlignment="1">
      <alignment horizontal="center" vertical="top"/>
    </xf>
    <xf numFmtId="0" fontId="21" fillId="2" borderId="7" xfId="0" applyFont="1" applyFill="1" applyBorder="1" applyAlignment="1">
      <alignment horizontal="center" vertical="top"/>
    </xf>
    <xf numFmtId="0" fontId="5" fillId="2" borderId="7" xfId="0" applyFont="1" applyFill="1" applyBorder="1" applyAlignment="1">
      <alignment vertical="top" wrapText="1"/>
    </xf>
    <xf numFmtId="0" fontId="0" fillId="0" borderId="0" xfId="0" applyAlignment="1">
      <alignment horizontal="left" vertical="top"/>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StringStyle"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0 2 2 2" xfId="50"/>
    <cellStyle name="常规 11" xfId="51"/>
  </cellStyles>
  <tableStyles count="0" defaultTableStyle="TableStyleMedium2"/>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W82"/>
  <sheetViews>
    <sheetView tabSelected="1" topLeftCell="A7" workbookViewId="0">
      <selection activeCell="N24" sqref="N24"/>
    </sheetView>
  </sheetViews>
  <sheetFormatPr defaultColWidth="9" defaultRowHeight="18.6" customHeight="1"/>
  <cols>
    <col min="1" max="1" width="5.25" customWidth="1"/>
    <col min="2" max="2" width="11" customWidth="1"/>
    <col min="3" max="3" width="21.5" customWidth="1"/>
    <col min="4" max="4" width="18.375" customWidth="1"/>
    <col min="5" max="5" width="6.125" customWidth="1"/>
    <col min="6" max="6" width="7.875" customWidth="1"/>
    <col min="7" max="7" width="7.375" customWidth="1"/>
    <col min="8" max="8" width="12.875" customWidth="1"/>
    <col min="9" max="9" width="9.875" customWidth="1"/>
    <col min="10" max="10" width="8.75" customWidth="1"/>
    <col min="11" max="11" width="8" customWidth="1"/>
    <col min="12" max="12" width="13.25" customWidth="1"/>
  </cols>
  <sheetData>
    <row r="1" ht="50" customHeight="1" spans="1:12">
      <c r="A1" s="5" t="s">
        <v>0</v>
      </c>
      <c r="B1" s="5"/>
      <c r="C1" s="5"/>
      <c r="D1" s="5"/>
      <c r="E1" s="5"/>
      <c r="F1" s="5"/>
      <c r="G1" s="5"/>
      <c r="H1" s="5"/>
      <c r="I1" s="5"/>
      <c r="J1" s="5"/>
      <c r="K1" s="5"/>
      <c r="L1" s="5"/>
    </row>
    <row r="2" ht="32.45" customHeight="1" spans="1:12">
      <c r="A2" s="6" t="s">
        <v>1</v>
      </c>
      <c r="B2" s="6"/>
      <c r="C2" s="7"/>
      <c r="D2" s="8" t="s">
        <v>2</v>
      </c>
      <c r="E2" s="8"/>
      <c r="F2" s="8"/>
      <c r="G2" s="8"/>
      <c r="H2" s="8" t="s">
        <v>3</v>
      </c>
      <c r="I2" s="51"/>
      <c r="J2" s="51"/>
      <c r="K2" s="52" t="s">
        <v>4</v>
      </c>
      <c r="L2" s="52"/>
    </row>
    <row r="3" ht="32.45" customHeight="1" spans="1:12">
      <c r="A3" s="6" t="s">
        <v>5</v>
      </c>
      <c r="B3" s="6"/>
      <c r="C3" s="7"/>
      <c r="D3" s="6" t="s">
        <v>6</v>
      </c>
      <c r="E3" s="6"/>
      <c r="F3" s="6"/>
      <c r="G3" s="6"/>
      <c r="H3" s="9" t="s">
        <v>7</v>
      </c>
      <c r="I3" s="51" t="s">
        <v>8</v>
      </c>
      <c r="J3" s="51"/>
      <c r="K3" s="52"/>
      <c r="L3" s="52"/>
    </row>
    <row r="4" ht="31.9" customHeight="1" spans="1:12">
      <c r="A4" s="8" t="s">
        <v>9</v>
      </c>
      <c r="B4" s="8"/>
      <c r="C4" s="10"/>
      <c r="D4" s="10"/>
      <c r="E4" s="10"/>
      <c r="F4" s="10"/>
      <c r="G4" s="10"/>
      <c r="H4" s="11" t="s">
        <v>10</v>
      </c>
      <c r="I4" s="53"/>
      <c r="J4" s="53"/>
      <c r="K4" s="52"/>
      <c r="L4" s="52"/>
    </row>
    <row r="5" ht="94" customHeight="1" spans="1:12">
      <c r="A5" s="12" t="s">
        <v>11</v>
      </c>
      <c r="B5" s="13"/>
      <c r="C5" s="13"/>
      <c r="D5" s="13"/>
      <c r="E5" s="13"/>
      <c r="F5" s="13"/>
      <c r="G5" s="13"/>
      <c r="H5" s="13"/>
      <c r="I5" s="13"/>
      <c r="J5" s="13"/>
      <c r="K5" s="13"/>
      <c r="L5" s="54"/>
    </row>
    <row r="6" ht="29" customHeight="1" spans="1:12">
      <c r="A6" s="14" t="s">
        <v>12</v>
      </c>
      <c r="B6" s="15" t="s">
        <v>13</v>
      </c>
      <c r="C6" s="15" t="s">
        <v>14</v>
      </c>
      <c r="D6" s="15" t="s">
        <v>15</v>
      </c>
      <c r="E6" s="16" t="s">
        <v>16</v>
      </c>
      <c r="F6" s="15" t="s">
        <v>17</v>
      </c>
      <c r="G6" s="16" t="s">
        <v>18</v>
      </c>
      <c r="H6" s="17" t="s">
        <v>19</v>
      </c>
      <c r="I6" s="17" t="s">
        <v>20</v>
      </c>
      <c r="J6" s="15" t="s">
        <v>21</v>
      </c>
      <c r="K6" s="15" t="s">
        <v>22</v>
      </c>
      <c r="L6" s="15" t="s">
        <v>23</v>
      </c>
    </row>
    <row r="7" ht="29" customHeight="1" spans="1:12">
      <c r="A7" s="18" t="s">
        <v>24</v>
      </c>
      <c r="B7" s="15" t="s">
        <v>25</v>
      </c>
      <c r="C7" s="19" t="s">
        <v>26</v>
      </c>
      <c r="D7" s="15" t="s">
        <v>27</v>
      </c>
      <c r="E7" s="15" t="s">
        <v>27</v>
      </c>
      <c r="F7" s="20">
        <v>18800</v>
      </c>
      <c r="G7" s="21"/>
      <c r="H7" s="22" t="s">
        <v>28</v>
      </c>
      <c r="I7" s="55">
        <v>7144</v>
      </c>
      <c r="J7" s="15">
        <f>F7*G7</f>
        <v>0</v>
      </c>
      <c r="K7" s="15">
        <f>G7*5640</f>
        <v>0</v>
      </c>
      <c r="L7" s="56" t="s">
        <v>29</v>
      </c>
    </row>
    <row r="8" ht="29" customHeight="1" spans="1:12">
      <c r="A8" s="23" t="s">
        <v>30</v>
      </c>
      <c r="B8" s="24" t="s">
        <v>31</v>
      </c>
      <c r="C8" s="19" t="s">
        <v>32</v>
      </c>
      <c r="D8" s="15" t="s">
        <v>33</v>
      </c>
      <c r="E8" s="16" t="s">
        <v>34</v>
      </c>
      <c r="F8" s="15">
        <v>200</v>
      </c>
      <c r="G8" s="25"/>
      <c r="H8" s="17" t="s">
        <v>35</v>
      </c>
      <c r="I8" s="17" t="s">
        <v>36</v>
      </c>
      <c r="J8" s="15">
        <f t="shared" ref="J8:J27" si="0">SUM(F8*G8)</f>
        <v>0</v>
      </c>
      <c r="K8" s="15">
        <f>SUM(J8*0.7)</f>
        <v>0</v>
      </c>
      <c r="L8" s="57" t="s">
        <v>37</v>
      </c>
    </row>
    <row r="9" ht="25" customHeight="1" spans="1:12">
      <c r="A9" s="26"/>
      <c r="B9" s="27" t="s">
        <v>38</v>
      </c>
      <c r="C9" s="28" t="s">
        <v>39</v>
      </c>
      <c r="D9" s="28" t="s">
        <v>40</v>
      </c>
      <c r="E9" s="29" t="s">
        <v>41</v>
      </c>
      <c r="F9" s="30">
        <v>226</v>
      </c>
      <c r="G9" s="25"/>
      <c r="H9" s="31" t="s">
        <v>42</v>
      </c>
      <c r="I9" s="30" t="s">
        <v>43</v>
      </c>
      <c r="J9" s="28">
        <f t="shared" si="0"/>
        <v>0</v>
      </c>
      <c r="K9" s="30">
        <f>SUM(J9*0.283185840707964)</f>
        <v>0</v>
      </c>
      <c r="L9" s="58" t="s">
        <v>44</v>
      </c>
    </row>
    <row r="10" ht="25" customHeight="1" spans="1:12">
      <c r="A10" s="26"/>
      <c r="B10" s="27" t="s">
        <v>45</v>
      </c>
      <c r="C10" s="28" t="s">
        <v>46</v>
      </c>
      <c r="D10" s="28" t="s">
        <v>47</v>
      </c>
      <c r="E10" s="29" t="s">
        <v>34</v>
      </c>
      <c r="F10" s="30">
        <v>278</v>
      </c>
      <c r="G10" s="25"/>
      <c r="H10" s="31" t="s">
        <v>48</v>
      </c>
      <c r="I10" s="31" t="s">
        <v>49</v>
      </c>
      <c r="J10" s="28">
        <f t="shared" si="0"/>
        <v>0</v>
      </c>
      <c r="K10" s="30">
        <f>SUM(J10*0.388489208633093)</f>
        <v>0</v>
      </c>
      <c r="L10" s="58" t="s">
        <v>44</v>
      </c>
    </row>
    <row r="11" ht="25" customHeight="1" spans="1:12">
      <c r="A11" s="26"/>
      <c r="B11" s="27" t="s">
        <v>50</v>
      </c>
      <c r="C11" s="28" t="s">
        <v>51</v>
      </c>
      <c r="D11" s="28" t="s">
        <v>47</v>
      </c>
      <c r="E11" s="29" t="s">
        <v>34</v>
      </c>
      <c r="F11" s="30">
        <v>398</v>
      </c>
      <c r="G11" s="25"/>
      <c r="H11" s="31" t="s">
        <v>48</v>
      </c>
      <c r="I11" s="31" t="s">
        <v>52</v>
      </c>
      <c r="J11" s="28">
        <f t="shared" si="0"/>
        <v>0</v>
      </c>
      <c r="K11" s="30">
        <f t="shared" ref="K11:K13" si="1">SUM(J11*0.271356783919598)</f>
        <v>0</v>
      </c>
      <c r="L11" s="58" t="s">
        <v>44</v>
      </c>
    </row>
    <row r="12" ht="25" customHeight="1" spans="1:12">
      <c r="A12" s="26"/>
      <c r="B12" s="27" t="s">
        <v>53</v>
      </c>
      <c r="C12" s="28" t="s">
        <v>54</v>
      </c>
      <c r="D12" s="28" t="s">
        <v>47</v>
      </c>
      <c r="E12" s="29" t="s">
        <v>34</v>
      </c>
      <c r="F12" s="30">
        <v>398</v>
      </c>
      <c r="G12" s="25"/>
      <c r="H12" s="31" t="s">
        <v>48</v>
      </c>
      <c r="I12" s="31" t="s">
        <v>52</v>
      </c>
      <c r="J12" s="28">
        <f t="shared" si="0"/>
        <v>0</v>
      </c>
      <c r="K12" s="30">
        <f t="shared" si="1"/>
        <v>0</v>
      </c>
      <c r="L12" s="58" t="s">
        <v>44</v>
      </c>
    </row>
    <row r="13" ht="25" customHeight="1" spans="1:12">
      <c r="A13" s="26"/>
      <c r="B13" s="27" t="s">
        <v>55</v>
      </c>
      <c r="C13" s="28" t="s">
        <v>56</v>
      </c>
      <c r="D13" s="28" t="s">
        <v>47</v>
      </c>
      <c r="E13" s="29" t="s">
        <v>34</v>
      </c>
      <c r="F13" s="30">
        <v>398</v>
      </c>
      <c r="G13" s="25"/>
      <c r="H13" s="31" t="s">
        <v>48</v>
      </c>
      <c r="I13" s="31" t="s">
        <v>52</v>
      </c>
      <c r="J13" s="28">
        <f t="shared" si="0"/>
        <v>0</v>
      </c>
      <c r="K13" s="30">
        <f t="shared" si="1"/>
        <v>0</v>
      </c>
      <c r="L13" s="58" t="s">
        <v>44</v>
      </c>
    </row>
    <row r="14" ht="25" customHeight="1" spans="1:12">
      <c r="A14" s="26"/>
      <c r="B14" s="32" t="s">
        <v>57</v>
      </c>
      <c r="C14" s="33" t="s">
        <v>58</v>
      </c>
      <c r="D14" s="28" t="s">
        <v>59</v>
      </c>
      <c r="E14" s="29" t="s">
        <v>34</v>
      </c>
      <c r="F14" s="30">
        <v>366</v>
      </c>
      <c r="G14" s="25"/>
      <c r="H14" s="31" t="s">
        <v>60</v>
      </c>
      <c r="I14" s="31" t="s">
        <v>61</v>
      </c>
      <c r="J14" s="28">
        <f t="shared" si="0"/>
        <v>0</v>
      </c>
      <c r="K14" s="30">
        <f>SUM(J14*0.243169398907103)</f>
        <v>0</v>
      </c>
      <c r="L14" s="59" t="s">
        <v>62</v>
      </c>
    </row>
    <row r="15" s="1" customFormat="1" ht="42" customHeight="1" spans="1:12">
      <c r="A15" s="26"/>
      <c r="B15" s="27" t="s">
        <v>63</v>
      </c>
      <c r="C15" s="28" t="s">
        <v>64</v>
      </c>
      <c r="D15" s="34" t="s">
        <v>65</v>
      </c>
      <c r="E15" s="35" t="s">
        <v>34</v>
      </c>
      <c r="F15" s="34">
        <v>1680</v>
      </c>
      <c r="G15" s="25"/>
      <c r="H15" s="34" t="s">
        <v>66</v>
      </c>
      <c r="I15" s="31" t="s">
        <v>67</v>
      </c>
      <c r="J15" s="28">
        <f t="shared" si="0"/>
        <v>0</v>
      </c>
      <c r="K15" s="30">
        <f>SUM(J15*0.117857142857142)</f>
        <v>0</v>
      </c>
      <c r="L15" s="60" t="s">
        <v>68</v>
      </c>
    </row>
    <row r="16" customFormat="1" ht="25" customHeight="1" spans="1:12">
      <c r="A16" s="26"/>
      <c r="B16" s="27" t="s">
        <v>69</v>
      </c>
      <c r="C16" s="28" t="s">
        <v>70</v>
      </c>
      <c r="D16" s="28" t="s">
        <v>71</v>
      </c>
      <c r="E16" s="29" t="s">
        <v>41</v>
      </c>
      <c r="F16" s="30">
        <v>190</v>
      </c>
      <c r="G16" s="25"/>
      <c r="H16" s="33" t="s">
        <v>72</v>
      </c>
      <c r="I16" s="33" t="s">
        <v>73</v>
      </c>
      <c r="J16" s="28">
        <f t="shared" si="0"/>
        <v>0</v>
      </c>
      <c r="K16" s="30">
        <f>SUM(J16*0.289473684210526)</f>
        <v>0</v>
      </c>
      <c r="L16" s="57" t="s">
        <v>74</v>
      </c>
    </row>
    <row r="17" ht="25" customHeight="1" spans="1:12">
      <c r="A17" s="26"/>
      <c r="B17" s="27" t="s">
        <v>75</v>
      </c>
      <c r="C17" s="28" t="s">
        <v>76</v>
      </c>
      <c r="D17" s="28" t="s">
        <v>77</v>
      </c>
      <c r="E17" s="29" t="s">
        <v>34</v>
      </c>
      <c r="F17" s="30">
        <v>799</v>
      </c>
      <c r="G17" s="25"/>
      <c r="H17" s="31" t="s">
        <v>78</v>
      </c>
      <c r="I17" s="31" t="s">
        <v>79</v>
      </c>
      <c r="J17" s="28">
        <f t="shared" si="0"/>
        <v>0</v>
      </c>
      <c r="K17" s="30">
        <f>SUM(J17*0.148936170212766)</f>
        <v>0</v>
      </c>
      <c r="L17" s="59" t="s">
        <v>62</v>
      </c>
    </row>
    <row r="18" ht="25" customHeight="1" spans="1:12">
      <c r="A18" s="26"/>
      <c r="B18" s="32" t="s">
        <v>80</v>
      </c>
      <c r="C18" s="35" t="s">
        <v>81</v>
      </c>
      <c r="D18" s="35" t="s">
        <v>82</v>
      </c>
      <c r="E18" s="35" t="s">
        <v>34</v>
      </c>
      <c r="F18" s="30">
        <v>199</v>
      </c>
      <c r="G18" s="25"/>
      <c r="H18" s="33" t="s">
        <v>83</v>
      </c>
      <c r="I18" s="33" t="s">
        <v>84</v>
      </c>
      <c r="J18" s="28">
        <f t="shared" si="0"/>
        <v>0</v>
      </c>
      <c r="K18" s="30">
        <f>SUM(J18*0.326633165829145)</f>
        <v>0</v>
      </c>
      <c r="L18" s="59" t="s">
        <v>62</v>
      </c>
    </row>
    <row r="19" ht="25" customHeight="1" spans="1:12">
      <c r="A19" s="26"/>
      <c r="B19" s="32" t="s">
        <v>85</v>
      </c>
      <c r="C19" s="35" t="s">
        <v>86</v>
      </c>
      <c r="D19" s="35" t="s">
        <v>87</v>
      </c>
      <c r="E19" s="35" t="s">
        <v>34</v>
      </c>
      <c r="F19" s="30">
        <v>600</v>
      </c>
      <c r="G19" s="25"/>
      <c r="H19" s="33" t="s">
        <v>88</v>
      </c>
      <c r="I19" s="33" t="s">
        <v>89</v>
      </c>
      <c r="J19" s="28">
        <f t="shared" si="0"/>
        <v>0</v>
      </c>
      <c r="K19" s="30">
        <f>SUM(J19*0.175)</f>
        <v>0</v>
      </c>
      <c r="L19" s="59" t="s">
        <v>62</v>
      </c>
    </row>
    <row r="20" ht="25" customHeight="1" spans="1:12">
      <c r="A20" s="26"/>
      <c r="B20" s="27" t="s">
        <v>90</v>
      </c>
      <c r="C20" s="35" t="s">
        <v>91</v>
      </c>
      <c r="D20" s="36" t="s">
        <v>92</v>
      </c>
      <c r="E20" s="29" t="s">
        <v>34</v>
      </c>
      <c r="F20" s="30">
        <v>68</v>
      </c>
      <c r="G20" s="25"/>
      <c r="H20" s="33" t="s">
        <v>93</v>
      </c>
      <c r="I20" s="33" t="s">
        <v>94</v>
      </c>
      <c r="J20" s="28">
        <f t="shared" si="0"/>
        <v>0</v>
      </c>
      <c r="K20" s="30">
        <f>SUM(J20*0.367647058823529)</f>
        <v>0</v>
      </c>
      <c r="L20" s="59" t="s">
        <v>62</v>
      </c>
    </row>
    <row r="21" ht="25" customHeight="1" spans="1:12">
      <c r="A21" s="26"/>
      <c r="B21" s="27" t="s">
        <v>95</v>
      </c>
      <c r="C21" s="35" t="s">
        <v>96</v>
      </c>
      <c r="D21" s="36" t="s">
        <v>92</v>
      </c>
      <c r="E21" s="29" t="s">
        <v>34</v>
      </c>
      <c r="F21" s="30">
        <v>60</v>
      </c>
      <c r="G21" s="25"/>
      <c r="H21" s="33" t="s">
        <v>97</v>
      </c>
      <c r="I21" s="33" t="s">
        <v>98</v>
      </c>
      <c r="J21" s="28">
        <f t="shared" si="0"/>
        <v>0</v>
      </c>
      <c r="K21" s="30">
        <f>SUM(J21*0.366666666666666)</f>
        <v>0</v>
      </c>
      <c r="L21" s="59" t="s">
        <v>62</v>
      </c>
    </row>
    <row r="22" ht="25" customHeight="1" spans="1:12">
      <c r="A22" s="26"/>
      <c r="B22" s="32" t="s">
        <v>99</v>
      </c>
      <c r="C22" s="28" t="s">
        <v>100</v>
      </c>
      <c r="D22" s="28" t="s">
        <v>101</v>
      </c>
      <c r="E22" s="29" t="s">
        <v>102</v>
      </c>
      <c r="F22" s="30">
        <v>304</v>
      </c>
      <c r="G22" s="25"/>
      <c r="H22" s="31" t="s">
        <v>103</v>
      </c>
      <c r="I22" s="31" t="s">
        <v>104</v>
      </c>
      <c r="J22" s="28">
        <f t="shared" si="0"/>
        <v>0</v>
      </c>
      <c r="K22" s="30">
        <f>SUM(J22*0.763157894736842)</f>
        <v>0</v>
      </c>
      <c r="L22" s="59" t="s">
        <v>62</v>
      </c>
    </row>
    <row r="23" ht="25" customHeight="1" spans="1:12">
      <c r="A23" s="26"/>
      <c r="B23" s="32" t="s">
        <v>105</v>
      </c>
      <c r="C23" s="35" t="s">
        <v>106</v>
      </c>
      <c r="D23" s="36" t="s">
        <v>107</v>
      </c>
      <c r="E23" s="29" t="s">
        <v>102</v>
      </c>
      <c r="F23" s="30">
        <v>450</v>
      </c>
      <c r="G23" s="25"/>
      <c r="H23" s="33" t="s">
        <v>108</v>
      </c>
      <c r="I23" s="33" t="s">
        <v>109</v>
      </c>
      <c r="J23" s="28">
        <f>SUM(F23*G23)</f>
        <v>0</v>
      </c>
      <c r="K23" s="30">
        <f>SUM(J23*0.533333333333333)</f>
        <v>0</v>
      </c>
      <c r="L23" s="59" t="s">
        <v>62</v>
      </c>
    </row>
    <row r="24" ht="25" customHeight="1" spans="1:12">
      <c r="A24" s="26"/>
      <c r="B24" s="32" t="s">
        <v>110</v>
      </c>
      <c r="C24" s="35" t="s">
        <v>111</v>
      </c>
      <c r="D24" s="36" t="s">
        <v>112</v>
      </c>
      <c r="E24" s="29" t="s">
        <v>113</v>
      </c>
      <c r="F24" s="30">
        <v>78</v>
      </c>
      <c r="G24" s="25"/>
      <c r="H24" s="33" t="s">
        <v>114</v>
      </c>
      <c r="I24" s="33" t="s">
        <v>115</v>
      </c>
      <c r="J24" s="28">
        <f>SUM(F24*G24)</f>
        <v>0</v>
      </c>
      <c r="K24" s="30">
        <f>SUM(J24*0.705128205128205)</f>
        <v>0</v>
      </c>
      <c r="L24" s="57" t="s">
        <v>74</v>
      </c>
    </row>
    <row r="25" ht="25" customHeight="1" spans="1:12">
      <c r="A25" s="26"/>
      <c r="B25" s="32" t="s">
        <v>116</v>
      </c>
      <c r="C25" s="35" t="s">
        <v>117</v>
      </c>
      <c r="D25" s="36" t="s">
        <v>118</v>
      </c>
      <c r="E25" s="29" t="s">
        <v>113</v>
      </c>
      <c r="F25" s="30">
        <v>39</v>
      </c>
      <c r="G25" s="25"/>
      <c r="H25" s="33" t="s">
        <v>119</v>
      </c>
      <c r="I25" s="33" t="s">
        <v>120</v>
      </c>
      <c r="J25" s="28">
        <f>SUM(F25*G25)</f>
        <v>0</v>
      </c>
      <c r="K25" s="30">
        <f>SUM(J25*0.717948717948717)</f>
        <v>0</v>
      </c>
      <c r="L25" s="57" t="s">
        <v>74</v>
      </c>
    </row>
    <row r="26" ht="25" customHeight="1" spans="1:12">
      <c r="A26" s="37"/>
      <c r="B26" s="32" t="s">
        <v>121</v>
      </c>
      <c r="C26" s="28" t="s">
        <v>122</v>
      </c>
      <c r="D26" s="38" t="s">
        <v>123</v>
      </c>
      <c r="E26" s="29" t="s">
        <v>124</v>
      </c>
      <c r="F26" s="30">
        <v>898</v>
      </c>
      <c r="G26" s="25"/>
      <c r="H26" s="31" t="s">
        <v>125</v>
      </c>
      <c r="I26" s="31" t="s">
        <v>126</v>
      </c>
      <c r="J26" s="28">
        <f>SUM(F26*G26)</f>
        <v>0</v>
      </c>
      <c r="K26" s="30">
        <f>SUM(J26*0.307349665924276)</f>
        <v>0</v>
      </c>
      <c r="L26" s="59" t="s">
        <v>62</v>
      </c>
    </row>
    <row r="27" ht="25" customHeight="1" spans="1:12">
      <c r="A27" s="26" t="s">
        <v>127</v>
      </c>
      <c r="B27" s="32" t="s">
        <v>128</v>
      </c>
      <c r="C27" s="28" t="s">
        <v>129</v>
      </c>
      <c r="D27" s="38" t="s">
        <v>130</v>
      </c>
      <c r="E27" s="29" t="s">
        <v>34</v>
      </c>
      <c r="F27" s="30">
        <v>4980</v>
      </c>
      <c r="G27" s="25"/>
      <c r="H27" s="31">
        <v>4980</v>
      </c>
      <c r="I27" s="31" t="s">
        <v>131</v>
      </c>
      <c r="J27" s="28">
        <f>F27*G27</f>
        <v>0</v>
      </c>
      <c r="K27" s="30">
        <f>G27*H27</f>
        <v>0</v>
      </c>
      <c r="L27" s="57" t="s">
        <v>74</v>
      </c>
    </row>
    <row r="28" ht="25" customHeight="1" spans="1:12">
      <c r="A28" s="26"/>
      <c r="B28" s="32" t="s">
        <v>132</v>
      </c>
      <c r="C28" s="39" t="s">
        <v>133</v>
      </c>
      <c r="D28" s="40" t="s">
        <v>134</v>
      </c>
      <c r="E28" s="40" t="s">
        <v>34</v>
      </c>
      <c r="F28" s="40">
        <v>38</v>
      </c>
      <c r="G28" s="25"/>
      <c r="H28" s="33" t="s">
        <v>135</v>
      </c>
      <c r="I28" s="33" t="s">
        <v>136</v>
      </c>
      <c r="J28" s="28">
        <f t="shared" ref="J28:J53" si="2">SUM(F28*G28)</f>
        <v>0</v>
      </c>
      <c r="K28" s="30">
        <f>SUM(J28*0.521052631578947)</f>
        <v>0</v>
      </c>
      <c r="L28" s="59" t="s">
        <v>62</v>
      </c>
    </row>
    <row r="29" ht="25" customHeight="1" spans="1:12">
      <c r="A29" s="26"/>
      <c r="B29" s="27" t="s">
        <v>137</v>
      </c>
      <c r="C29" s="39" t="s">
        <v>138</v>
      </c>
      <c r="D29" s="40" t="s">
        <v>139</v>
      </c>
      <c r="E29" s="40" t="s">
        <v>41</v>
      </c>
      <c r="F29" s="40">
        <v>138</v>
      </c>
      <c r="G29" s="25"/>
      <c r="H29" s="33" t="s">
        <v>140</v>
      </c>
      <c r="I29" s="33" t="s">
        <v>141</v>
      </c>
      <c r="J29" s="28">
        <f t="shared" si="2"/>
        <v>0</v>
      </c>
      <c r="K29" s="30">
        <f>SUM(J29*0.326086956521739)</f>
        <v>0</v>
      </c>
      <c r="L29" s="59" t="s">
        <v>62</v>
      </c>
    </row>
    <row r="30" ht="36" customHeight="1" spans="1:12">
      <c r="A30" s="26"/>
      <c r="B30" s="32" t="s">
        <v>142</v>
      </c>
      <c r="C30" s="39" t="s">
        <v>143</v>
      </c>
      <c r="D30" s="40" t="s">
        <v>144</v>
      </c>
      <c r="E30" s="40" t="s">
        <v>41</v>
      </c>
      <c r="F30" s="40">
        <v>88</v>
      </c>
      <c r="G30" s="25"/>
      <c r="H30" s="33" t="s">
        <v>145</v>
      </c>
      <c r="I30" s="33" t="s">
        <v>146</v>
      </c>
      <c r="J30" s="28">
        <f t="shared" si="2"/>
        <v>0</v>
      </c>
      <c r="K30" s="30">
        <f>SUM(J30*0.318181818181818)</f>
        <v>0</v>
      </c>
      <c r="L30" s="57" t="s">
        <v>74</v>
      </c>
    </row>
    <row r="31" s="1" customFormat="1" ht="25" customHeight="1" spans="1:12">
      <c r="A31" s="26"/>
      <c r="B31" s="32" t="s">
        <v>147</v>
      </c>
      <c r="C31" s="41" t="s">
        <v>148</v>
      </c>
      <c r="D31" s="42" t="s">
        <v>149</v>
      </c>
      <c r="E31" s="43" t="s">
        <v>41</v>
      </c>
      <c r="F31" s="42">
        <v>58</v>
      </c>
      <c r="G31" s="25"/>
      <c r="H31" s="44" t="s">
        <v>150</v>
      </c>
      <c r="I31" s="31" t="s">
        <v>151</v>
      </c>
      <c r="J31" s="28">
        <f t="shared" si="2"/>
        <v>0</v>
      </c>
      <c r="K31" s="30">
        <f>SUM(J31*0.327586206896551)</f>
        <v>0</v>
      </c>
      <c r="L31" s="59" t="s">
        <v>62</v>
      </c>
    </row>
    <row r="32" s="1" customFormat="1" ht="25" customHeight="1" spans="1:12">
      <c r="A32" s="26"/>
      <c r="B32" s="32" t="s">
        <v>152</v>
      </c>
      <c r="C32" s="41" t="s">
        <v>153</v>
      </c>
      <c r="D32" s="42" t="s">
        <v>149</v>
      </c>
      <c r="E32" s="43" t="s">
        <v>41</v>
      </c>
      <c r="F32" s="42">
        <v>58</v>
      </c>
      <c r="G32" s="25"/>
      <c r="H32" s="44" t="s">
        <v>150</v>
      </c>
      <c r="I32" s="31" t="s">
        <v>151</v>
      </c>
      <c r="J32" s="28">
        <f t="shared" si="2"/>
        <v>0</v>
      </c>
      <c r="K32" s="30">
        <f>SUM(J32*0.327586206896551)</f>
        <v>0</v>
      </c>
      <c r="L32" s="59" t="s">
        <v>62</v>
      </c>
    </row>
    <row r="33" s="1" customFormat="1" ht="25" customHeight="1" spans="1:12">
      <c r="A33" s="26"/>
      <c r="B33" s="32" t="s">
        <v>154</v>
      </c>
      <c r="C33" s="41" t="s">
        <v>155</v>
      </c>
      <c r="D33" s="42" t="s">
        <v>149</v>
      </c>
      <c r="E33" s="43" t="s">
        <v>41</v>
      </c>
      <c r="F33" s="42">
        <v>68</v>
      </c>
      <c r="G33" s="25"/>
      <c r="H33" s="44" t="s">
        <v>156</v>
      </c>
      <c r="I33" s="31" t="s">
        <v>157</v>
      </c>
      <c r="J33" s="28">
        <f t="shared" si="2"/>
        <v>0</v>
      </c>
      <c r="K33" s="30">
        <f>SUM(J33*0.367647058823529)</f>
        <v>0</v>
      </c>
      <c r="L33" s="59" t="s">
        <v>62</v>
      </c>
    </row>
    <row r="34" s="2" customFormat="1" ht="25" customHeight="1" spans="1:12">
      <c r="A34" s="26"/>
      <c r="B34" s="32" t="s">
        <v>158</v>
      </c>
      <c r="C34" s="41" t="s">
        <v>159</v>
      </c>
      <c r="D34" s="34" t="s">
        <v>160</v>
      </c>
      <c r="E34" s="35" t="s">
        <v>41</v>
      </c>
      <c r="F34" s="34">
        <v>98</v>
      </c>
      <c r="G34" s="25"/>
      <c r="H34" s="34" t="s">
        <v>161</v>
      </c>
      <c r="I34" s="31" t="s">
        <v>162</v>
      </c>
      <c r="J34" s="28">
        <f t="shared" si="2"/>
        <v>0</v>
      </c>
      <c r="K34" s="30">
        <f>J34*(19.8/98)</f>
        <v>0</v>
      </c>
      <c r="L34" s="57" t="s">
        <v>74</v>
      </c>
    </row>
    <row r="35" s="2" customFormat="1" ht="25" customHeight="1" spans="1:12">
      <c r="A35" s="26"/>
      <c r="B35" s="32" t="s">
        <v>163</v>
      </c>
      <c r="C35" s="41" t="s">
        <v>164</v>
      </c>
      <c r="D35" s="34" t="s">
        <v>149</v>
      </c>
      <c r="E35" s="35" t="s">
        <v>41</v>
      </c>
      <c r="F35" s="34">
        <v>98</v>
      </c>
      <c r="G35" s="25"/>
      <c r="H35" s="34" t="s">
        <v>161</v>
      </c>
      <c r="I35" s="31" t="s">
        <v>162</v>
      </c>
      <c r="J35" s="28">
        <f t="shared" si="2"/>
        <v>0</v>
      </c>
      <c r="K35" s="30">
        <f>J35*(19.8/98)</f>
        <v>0</v>
      </c>
      <c r="L35" s="57" t="s">
        <v>74</v>
      </c>
    </row>
    <row r="36" s="1" customFormat="1" ht="25" customHeight="1" spans="1:12">
      <c r="A36" s="26"/>
      <c r="B36" s="32" t="s">
        <v>165</v>
      </c>
      <c r="C36" s="41" t="s">
        <v>166</v>
      </c>
      <c r="D36" s="45" t="s">
        <v>167</v>
      </c>
      <c r="E36" s="46" t="s">
        <v>41</v>
      </c>
      <c r="F36" s="45">
        <v>98</v>
      </c>
      <c r="G36" s="25"/>
      <c r="H36" s="45" t="s">
        <v>150</v>
      </c>
      <c r="I36" s="46" t="s">
        <v>151</v>
      </c>
      <c r="J36" s="29">
        <f t="shared" si="2"/>
        <v>0</v>
      </c>
      <c r="K36" s="30">
        <f>G36*19</f>
        <v>0</v>
      </c>
      <c r="L36" s="61" t="s">
        <v>168</v>
      </c>
    </row>
    <row r="37" ht="25" customHeight="1" spans="1:12">
      <c r="A37" s="26"/>
      <c r="B37" s="32" t="s">
        <v>169</v>
      </c>
      <c r="C37" s="39" t="s">
        <v>170</v>
      </c>
      <c r="D37" s="40" t="s">
        <v>171</v>
      </c>
      <c r="E37" s="40" t="s">
        <v>41</v>
      </c>
      <c r="F37" s="40">
        <v>128</v>
      </c>
      <c r="G37" s="25"/>
      <c r="H37" s="33" t="s">
        <v>172</v>
      </c>
      <c r="I37" s="33" t="s">
        <v>173</v>
      </c>
      <c r="J37" s="28">
        <f t="shared" si="2"/>
        <v>0</v>
      </c>
      <c r="K37" s="30">
        <f>SUM(J37*0.3125)</f>
        <v>0</v>
      </c>
      <c r="L37" s="59" t="s">
        <v>62</v>
      </c>
    </row>
    <row r="38" ht="25" customHeight="1" spans="1:12">
      <c r="A38" s="26"/>
      <c r="B38" s="32" t="s">
        <v>174</v>
      </c>
      <c r="C38" s="39" t="s">
        <v>175</v>
      </c>
      <c r="D38" s="40" t="s">
        <v>176</v>
      </c>
      <c r="E38" s="40" t="s">
        <v>177</v>
      </c>
      <c r="F38" s="40">
        <v>79</v>
      </c>
      <c r="G38" s="25"/>
      <c r="H38" s="33" t="s">
        <v>178</v>
      </c>
      <c r="I38" s="33" t="s">
        <v>179</v>
      </c>
      <c r="J38" s="28">
        <f t="shared" si="2"/>
        <v>0</v>
      </c>
      <c r="K38" s="30">
        <f>SUM(J38*0.253164556962025)</f>
        <v>0</v>
      </c>
      <c r="L38" s="59" t="s">
        <v>62</v>
      </c>
    </row>
    <row r="39" ht="25" customHeight="1" spans="1:12">
      <c r="A39" s="26"/>
      <c r="B39" s="32" t="s">
        <v>180</v>
      </c>
      <c r="C39" s="39" t="s">
        <v>181</v>
      </c>
      <c r="D39" s="40" t="s">
        <v>149</v>
      </c>
      <c r="E39" s="40" t="s">
        <v>41</v>
      </c>
      <c r="F39" s="40">
        <v>88</v>
      </c>
      <c r="G39" s="25"/>
      <c r="H39" s="33" t="s">
        <v>182</v>
      </c>
      <c r="I39" s="33" t="s">
        <v>183</v>
      </c>
      <c r="J39" s="28">
        <f t="shared" si="2"/>
        <v>0</v>
      </c>
      <c r="K39" s="30">
        <f>SUM(J39*0.227272727272727)</f>
        <v>0</v>
      </c>
      <c r="L39" s="59" t="s">
        <v>62</v>
      </c>
    </row>
    <row r="40" ht="25" customHeight="1" spans="1:12">
      <c r="A40" s="26"/>
      <c r="B40" s="32" t="s">
        <v>184</v>
      </c>
      <c r="C40" s="39" t="s">
        <v>185</v>
      </c>
      <c r="D40" s="40" t="s">
        <v>186</v>
      </c>
      <c r="E40" s="40" t="s">
        <v>187</v>
      </c>
      <c r="F40" s="40">
        <v>59</v>
      </c>
      <c r="G40" s="25"/>
      <c r="H40" s="33" t="s">
        <v>188</v>
      </c>
      <c r="I40" s="33" t="s">
        <v>189</v>
      </c>
      <c r="J40" s="28">
        <f t="shared" si="2"/>
        <v>0</v>
      </c>
      <c r="K40" s="30">
        <f>SUM(J40*0.305084745762711)</f>
        <v>0</v>
      </c>
      <c r="L40" s="59" t="s">
        <v>62</v>
      </c>
    </row>
    <row r="41" s="3" customFormat="1" ht="25" customHeight="1" spans="1:23">
      <c r="A41" s="26"/>
      <c r="B41" s="27" t="s">
        <v>190</v>
      </c>
      <c r="C41" s="28" t="s">
        <v>191</v>
      </c>
      <c r="D41" s="30" t="s">
        <v>192</v>
      </c>
      <c r="E41" s="29" t="s">
        <v>34</v>
      </c>
      <c r="F41" s="30">
        <v>380</v>
      </c>
      <c r="G41" s="25"/>
      <c r="H41" s="31" t="s">
        <v>84</v>
      </c>
      <c r="I41" s="31" t="s">
        <v>193</v>
      </c>
      <c r="J41" s="28">
        <f t="shared" si="2"/>
        <v>0</v>
      </c>
      <c r="K41" s="30">
        <f t="shared" ref="K41:K47" si="3">SUM(J41*0.25)</f>
        <v>0</v>
      </c>
      <c r="L41" s="59" t="s">
        <v>62</v>
      </c>
      <c r="M41"/>
      <c r="N41"/>
      <c r="O41"/>
      <c r="P41"/>
      <c r="Q41"/>
      <c r="R41"/>
      <c r="S41"/>
      <c r="T41"/>
      <c r="U41"/>
      <c r="V41"/>
      <c r="W41"/>
    </row>
    <row r="42" s="3" customFormat="1" ht="25" customHeight="1" spans="1:23">
      <c r="A42" s="26"/>
      <c r="B42" s="27" t="s">
        <v>194</v>
      </c>
      <c r="C42" s="28" t="s">
        <v>195</v>
      </c>
      <c r="D42" s="30" t="s">
        <v>196</v>
      </c>
      <c r="E42" s="29" t="s">
        <v>177</v>
      </c>
      <c r="F42" s="30">
        <v>98</v>
      </c>
      <c r="G42" s="25"/>
      <c r="H42" s="31" t="s">
        <v>197</v>
      </c>
      <c r="I42" s="31" t="s">
        <v>198</v>
      </c>
      <c r="J42" s="28">
        <f t="shared" si="2"/>
        <v>0</v>
      </c>
      <c r="K42" s="30">
        <f>SUM(J42*0.183673469387755)</f>
        <v>0</v>
      </c>
      <c r="L42" s="57" t="s">
        <v>74</v>
      </c>
      <c r="M42"/>
      <c r="N42"/>
      <c r="O42"/>
      <c r="P42"/>
      <c r="Q42"/>
      <c r="R42"/>
      <c r="S42"/>
      <c r="T42"/>
      <c r="U42"/>
      <c r="V42"/>
      <c r="W42"/>
    </row>
    <row r="43" s="3" customFormat="1" ht="25" customHeight="1" spans="1:23">
      <c r="A43" s="37"/>
      <c r="B43" s="27" t="s">
        <v>199</v>
      </c>
      <c r="C43" s="28" t="s">
        <v>200</v>
      </c>
      <c r="D43" s="30" t="s">
        <v>196</v>
      </c>
      <c r="E43" s="29" t="s">
        <v>177</v>
      </c>
      <c r="F43" s="30">
        <v>98</v>
      </c>
      <c r="G43" s="25"/>
      <c r="H43" s="31" t="s">
        <v>197</v>
      </c>
      <c r="I43" s="31" t="s">
        <v>198</v>
      </c>
      <c r="J43" s="28">
        <f t="shared" si="2"/>
        <v>0</v>
      </c>
      <c r="K43" s="30">
        <f>SUM(J43*0.183673469387755)</f>
        <v>0</v>
      </c>
      <c r="L43" s="57" t="s">
        <v>74</v>
      </c>
      <c r="M43"/>
      <c r="N43"/>
      <c r="O43"/>
      <c r="P43"/>
      <c r="Q43"/>
      <c r="R43"/>
      <c r="S43"/>
      <c r="T43"/>
      <c r="U43"/>
      <c r="V43"/>
      <c r="W43"/>
    </row>
    <row r="44" ht="25" customHeight="1" spans="1:12">
      <c r="A44" s="47" t="s">
        <v>201</v>
      </c>
      <c r="B44" s="32" t="s">
        <v>202</v>
      </c>
      <c r="C44" s="28" t="s">
        <v>203</v>
      </c>
      <c r="D44" s="30" t="s">
        <v>204</v>
      </c>
      <c r="E44" s="30" t="s">
        <v>113</v>
      </c>
      <c r="F44" s="30">
        <v>26</v>
      </c>
      <c r="G44" s="25"/>
      <c r="H44" s="30" t="s">
        <v>205</v>
      </c>
      <c r="I44" s="30" t="s">
        <v>206</v>
      </c>
      <c r="J44" s="28">
        <f t="shared" si="2"/>
        <v>0</v>
      </c>
      <c r="K44" s="30">
        <f t="shared" si="3"/>
        <v>0</v>
      </c>
      <c r="L44" s="59" t="s">
        <v>62</v>
      </c>
    </row>
    <row r="45" ht="25" customHeight="1" spans="1:12">
      <c r="A45" s="47"/>
      <c r="B45" s="32" t="s">
        <v>207</v>
      </c>
      <c r="C45" s="28" t="s">
        <v>208</v>
      </c>
      <c r="D45" s="30" t="s">
        <v>209</v>
      </c>
      <c r="E45" s="30" t="s">
        <v>113</v>
      </c>
      <c r="F45" s="30">
        <v>28</v>
      </c>
      <c r="G45" s="25"/>
      <c r="H45" s="30" t="s">
        <v>210</v>
      </c>
      <c r="I45" s="30" t="s">
        <v>211</v>
      </c>
      <c r="J45" s="28">
        <f t="shared" si="2"/>
        <v>0</v>
      </c>
      <c r="K45" s="30">
        <f t="shared" si="3"/>
        <v>0</v>
      </c>
      <c r="L45" s="59" t="s">
        <v>62</v>
      </c>
    </row>
    <row r="46" ht="25" customHeight="1" spans="1:12">
      <c r="A46" s="47"/>
      <c r="B46" s="32" t="s">
        <v>212</v>
      </c>
      <c r="C46" s="30" t="s">
        <v>213</v>
      </c>
      <c r="D46" s="30" t="s">
        <v>214</v>
      </c>
      <c r="E46" s="30" t="s">
        <v>113</v>
      </c>
      <c r="F46" s="30">
        <v>26</v>
      </c>
      <c r="G46" s="48"/>
      <c r="H46" s="30" t="s">
        <v>205</v>
      </c>
      <c r="I46" s="30" t="s">
        <v>206</v>
      </c>
      <c r="J46" s="28">
        <f t="shared" si="2"/>
        <v>0</v>
      </c>
      <c r="K46" s="30">
        <f t="shared" si="3"/>
        <v>0</v>
      </c>
      <c r="L46" s="62" t="s">
        <v>215</v>
      </c>
    </row>
    <row r="47" ht="25" customHeight="1" spans="1:12">
      <c r="A47" s="47"/>
      <c r="B47" s="32" t="s">
        <v>216</v>
      </c>
      <c r="C47" s="28" t="s">
        <v>217</v>
      </c>
      <c r="D47" s="29" t="s">
        <v>218</v>
      </c>
      <c r="E47" s="29" t="s">
        <v>113</v>
      </c>
      <c r="F47" s="28">
        <v>22</v>
      </c>
      <c r="G47" s="25"/>
      <c r="H47" s="30" t="s">
        <v>219</v>
      </c>
      <c r="I47" s="30" t="s">
        <v>220</v>
      </c>
      <c r="J47" s="28">
        <f t="shared" si="2"/>
        <v>0</v>
      </c>
      <c r="K47" s="30">
        <f t="shared" si="3"/>
        <v>0</v>
      </c>
      <c r="L47" s="59" t="s">
        <v>62</v>
      </c>
    </row>
    <row r="48" ht="25" customHeight="1" spans="1:12">
      <c r="A48" s="47"/>
      <c r="B48" s="27" t="s">
        <v>221</v>
      </c>
      <c r="C48" s="39" t="s">
        <v>222</v>
      </c>
      <c r="D48" s="40" t="s">
        <v>223</v>
      </c>
      <c r="E48" s="35" t="s">
        <v>34</v>
      </c>
      <c r="F48" s="40">
        <v>398</v>
      </c>
      <c r="G48" s="25"/>
      <c r="H48" s="33" t="s">
        <v>224</v>
      </c>
      <c r="I48" s="33" t="s">
        <v>225</v>
      </c>
      <c r="J48" s="28">
        <f t="shared" si="2"/>
        <v>0</v>
      </c>
      <c r="K48" s="30">
        <f>SUM(J48*0.118090452261306)</f>
        <v>0</v>
      </c>
      <c r="L48" s="59" t="s">
        <v>62</v>
      </c>
    </row>
    <row r="49" ht="38" customHeight="1" spans="1:12">
      <c r="A49" s="47"/>
      <c r="B49" s="32" t="s">
        <v>226</v>
      </c>
      <c r="C49" s="39" t="s">
        <v>227</v>
      </c>
      <c r="D49" s="40" t="s">
        <v>228</v>
      </c>
      <c r="E49" s="35" t="s">
        <v>41</v>
      </c>
      <c r="F49" s="40">
        <v>198</v>
      </c>
      <c r="G49" s="25"/>
      <c r="H49" s="33" t="s">
        <v>229</v>
      </c>
      <c r="I49" s="33" t="s">
        <v>230</v>
      </c>
      <c r="J49" s="28">
        <f t="shared" si="2"/>
        <v>0</v>
      </c>
      <c r="K49" s="30">
        <f>SUM(J49*0.378787878787878)</f>
        <v>0</v>
      </c>
      <c r="L49" s="59" t="s">
        <v>62</v>
      </c>
    </row>
    <row r="50" ht="25" customHeight="1" spans="1:12">
      <c r="A50" s="49"/>
      <c r="B50" s="27" t="s">
        <v>231</v>
      </c>
      <c r="C50" s="28" t="s">
        <v>232</v>
      </c>
      <c r="D50" s="50" t="s">
        <v>233</v>
      </c>
      <c r="E50" s="29" t="s">
        <v>234</v>
      </c>
      <c r="F50" s="30">
        <v>398</v>
      </c>
      <c r="G50" s="25"/>
      <c r="H50" s="31" t="s">
        <v>235</v>
      </c>
      <c r="I50" s="31" t="s">
        <v>236</v>
      </c>
      <c r="J50" s="28">
        <f t="shared" si="2"/>
        <v>0</v>
      </c>
      <c r="K50" s="30">
        <f>SUM(J50*0.452261306532663)</f>
        <v>0</v>
      </c>
      <c r="L50" s="57" t="s">
        <v>74</v>
      </c>
    </row>
    <row r="51" ht="25" customHeight="1" spans="1:12">
      <c r="A51" s="49"/>
      <c r="B51" s="32" t="s">
        <v>237</v>
      </c>
      <c r="C51" s="33" t="s">
        <v>238</v>
      </c>
      <c r="D51" s="33" t="s">
        <v>239</v>
      </c>
      <c r="E51" s="29" t="s">
        <v>240</v>
      </c>
      <c r="F51" s="30">
        <v>1888</v>
      </c>
      <c r="G51" s="25"/>
      <c r="H51" s="31" t="s">
        <v>241</v>
      </c>
      <c r="I51" s="31" t="s">
        <v>242</v>
      </c>
      <c r="J51" s="28">
        <f t="shared" si="2"/>
        <v>0</v>
      </c>
      <c r="K51" s="30">
        <f t="shared" ref="K51:K53" si="4">SUM(J51*0.25)</f>
        <v>0</v>
      </c>
      <c r="L51" s="59" t="s">
        <v>62</v>
      </c>
    </row>
    <row r="52" ht="25" customHeight="1" spans="1:12">
      <c r="A52" s="49"/>
      <c r="B52" s="32" t="s">
        <v>243</v>
      </c>
      <c r="C52" s="33" t="s">
        <v>244</v>
      </c>
      <c r="D52" s="33" t="s">
        <v>245</v>
      </c>
      <c r="E52" s="29" t="s">
        <v>240</v>
      </c>
      <c r="F52" s="30">
        <v>2188</v>
      </c>
      <c r="G52" s="25"/>
      <c r="H52" s="31" t="s">
        <v>246</v>
      </c>
      <c r="I52" s="31" t="s">
        <v>247</v>
      </c>
      <c r="J52" s="28">
        <f t="shared" si="2"/>
        <v>0</v>
      </c>
      <c r="K52" s="30">
        <f t="shared" si="4"/>
        <v>0</v>
      </c>
      <c r="L52" s="59" t="s">
        <v>62</v>
      </c>
    </row>
    <row r="53" ht="25" customHeight="1" spans="1:12">
      <c r="A53" s="49"/>
      <c r="B53" s="32" t="s">
        <v>248</v>
      </c>
      <c r="C53" s="33" t="s">
        <v>249</v>
      </c>
      <c r="D53" s="33" t="s">
        <v>250</v>
      </c>
      <c r="E53" s="29" t="s">
        <v>234</v>
      </c>
      <c r="F53" s="30">
        <v>1036</v>
      </c>
      <c r="G53" s="48"/>
      <c r="H53" s="31" t="s">
        <v>251</v>
      </c>
      <c r="I53" s="31" t="s">
        <v>252</v>
      </c>
      <c r="J53" s="28">
        <f t="shared" si="2"/>
        <v>0</v>
      </c>
      <c r="K53" s="30">
        <f t="shared" si="4"/>
        <v>0</v>
      </c>
      <c r="L53" s="59" t="s">
        <v>62</v>
      </c>
    </row>
    <row r="54" ht="25" customHeight="1" spans="1:12">
      <c r="A54" s="49"/>
      <c r="B54" s="27" t="s">
        <v>253</v>
      </c>
      <c r="C54" s="28" t="s">
        <v>254</v>
      </c>
      <c r="D54" s="28" t="s">
        <v>255</v>
      </c>
      <c r="E54" s="29" t="s">
        <v>234</v>
      </c>
      <c r="F54" s="30">
        <v>358</v>
      </c>
      <c r="G54" s="25"/>
      <c r="H54" s="33" t="s">
        <v>256</v>
      </c>
      <c r="I54" s="33" t="s">
        <v>257</v>
      </c>
      <c r="J54" s="28">
        <f t="shared" ref="J54:J70" si="5">SUM(F54*G54)</f>
        <v>0</v>
      </c>
      <c r="K54" s="30">
        <f>SUM(J54*0.307262569832402)</f>
        <v>0</v>
      </c>
      <c r="L54" s="59" t="s">
        <v>62</v>
      </c>
    </row>
    <row r="55" ht="25" customHeight="1" spans="1:12">
      <c r="A55" s="49"/>
      <c r="B55" s="32" t="s">
        <v>258</v>
      </c>
      <c r="C55" s="28" t="s">
        <v>259</v>
      </c>
      <c r="D55" s="30" t="s">
        <v>260</v>
      </c>
      <c r="E55" s="29" t="s">
        <v>234</v>
      </c>
      <c r="F55" s="30">
        <v>98</v>
      </c>
      <c r="G55" s="25"/>
      <c r="H55" s="31" t="s">
        <v>261</v>
      </c>
      <c r="I55" s="31" t="s">
        <v>262</v>
      </c>
      <c r="J55" s="28">
        <f t="shared" si="5"/>
        <v>0</v>
      </c>
      <c r="K55" s="30">
        <f>SUM(J55*0.459183673469387)</f>
        <v>0</v>
      </c>
      <c r="L55" s="57" t="s">
        <v>74</v>
      </c>
    </row>
    <row r="56" ht="25" customHeight="1" spans="1:12">
      <c r="A56" s="49"/>
      <c r="B56" s="32" t="s">
        <v>263</v>
      </c>
      <c r="C56" s="28" t="s">
        <v>264</v>
      </c>
      <c r="D56" s="30" t="s">
        <v>265</v>
      </c>
      <c r="E56" s="29" t="s">
        <v>234</v>
      </c>
      <c r="F56" s="30">
        <v>58</v>
      </c>
      <c r="G56" s="25"/>
      <c r="H56" s="31" t="s">
        <v>266</v>
      </c>
      <c r="I56" s="31" t="s">
        <v>267</v>
      </c>
      <c r="J56" s="28">
        <f t="shared" si="5"/>
        <v>0</v>
      </c>
      <c r="K56" s="30">
        <f>SUM(J56*0.43103448275862)</f>
        <v>0</v>
      </c>
      <c r="L56" s="57" t="s">
        <v>74</v>
      </c>
    </row>
    <row r="57" ht="25" customHeight="1" spans="1:12">
      <c r="A57" s="49"/>
      <c r="B57" s="27" t="s">
        <v>268</v>
      </c>
      <c r="C57" s="28" t="s">
        <v>269</v>
      </c>
      <c r="D57" s="30" t="s">
        <v>270</v>
      </c>
      <c r="E57" s="29" t="s">
        <v>234</v>
      </c>
      <c r="F57" s="30">
        <v>25</v>
      </c>
      <c r="G57" s="25"/>
      <c r="H57" s="31" t="s">
        <v>271</v>
      </c>
      <c r="I57" s="31" t="s">
        <v>272</v>
      </c>
      <c r="J57" s="28">
        <f t="shared" si="5"/>
        <v>0</v>
      </c>
      <c r="K57" s="30">
        <f>SUM(J57*0.6)</f>
        <v>0</v>
      </c>
      <c r="L57" s="57" t="s">
        <v>74</v>
      </c>
    </row>
    <row r="58" ht="25" customHeight="1" spans="1:12">
      <c r="A58" s="49"/>
      <c r="B58" s="27" t="s">
        <v>273</v>
      </c>
      <c r="C58" s="28" t="s">
        <v>274</v>
      </c>
      <c r="D58" s="30" t="s">
        <v>275</v>
      </c>
      <c r="E58" s="29" t="s">
        <v>41</v>
      </c>
      <c r="F58" s="30">
        <v>68</v>
      </c>
      <c r="G58" s="25"/>
      <c r="H58" s="31" t="s">
        <v>276</v>
      </c>
      <c r="I58" s="31" t="s">
        <v>277</v>
      </c>
      <c r="J58" s="28">
        <f t="shared" si="5"/>
        <v>0</v>
      </c>
      <c r="K58" s="30">
        <f t="shared" ref="K58:K60" si="6">SUM(J58*0.25)</f>
        <v>0</v>
      </c>
      <c r="L58" s="63" t="s">
        <v>278</v>
      </c>
    </row>
    <row r="59" ht="25" customHeight="1" spans="1:12">
      <c r="A59" s="49"/>
      <c r="B59" s="27" t="s">
        <v>279</v>
      </c>
      <c r="C59" s="28" t="s">
        <v>280</v>
      </c>
      <c r="D59" s="30" t="s">
        <v>281</v>
      </c>
      <c r="E59" s="29" t="s">
        <v>41</v>
      </c>
      <c r="F59" s="30">
        <v>68</v>
      </c>
      <c r="G59" s="25"/>
      <c r="H59" s="31" t="s">
        <v>276</v>
      </c>
      <c r="I59" s="31" t="s">
        <v>277</v>
      </c>
      <c r="J59" s="28">
        <f t="shared" si="5"/>
        <v>0</v>
      </c>
      <c r="K59" s="30">
        <f t="shared" si="6"/>
        <v>0</v>
      </c>
      <c r="L59" s="63" t="s">
        <v>278</v>
      </c>
    </row>
    <row r="60" ht="25" customHeight="1" spans="1:12">
      <c r="A60" s="49"/>
      <c r="B60" s="32" t="s">
        <v>282</v>
      </c>
      <c r="C60" s="28" t="s">
        <v>283</v>
      </c>
      <c r="D60" s="30" t="s">
        <v>284</v>
      </c>
      <c r="E60" s="29" t="s">
        <v>41</v>
      </c>
      <c r="F60" s="30">
        <v>68</v>
      </c>
      <c r="G60" s="25"/>
      <c r="H60" s="31" t="s">
        <v>276</v>
      </c>
      <c r="I60" s="31" t="s">
        <v>277</v>
      </c>
      <c r="J60" s="28">
        <f t="shared" si="5"/>
        <v>0</v>
      </c>
      <c r="K60" s="30">
        <f t="shared" si="6"/>
        <v>0</v>
      </c>
      <c r="L60" s="63" t="s">
        <v>278</v>
      </c>
    </row>
    <row r="61" ht="25" customHeight="1" spans="1:12">
      <c r="A61" s="49"/>
      <c r="B61" s="27" t="s">
        <v>285</v>
      </c>
      <c r="C61" s="28" t="s">
        <v>286</v>
      </c>
      <c r="D61" s="30" t="s">
        <v>287</v>
      </c>
      <c r="E61" s="29" t="s">
        <v>41</v>
      </c>
      <c r="F61" s="30">
        <v>35</v>
      </c>
      <c r="G61" s="25"/>
      <c r="H61" s="31" t="s">
        <v>288</v>
      </c>
      <c r="I61" s="31" t="s">
        <v>145</v>
      </c>
      <c r="J61" s="28">
        <f t="shared" si="5"/>
        <v>0</v>
      </c>
      <c r="K61" s="30">
        <f>SUM(J61*0.514285714285714)</f>
        <v>0</v>
      </c>
      <c r="L61" s="63" t="s">
        <v>278</v>
      </c>
    </row>
    <row r="62" ht="25" customHeight="1" spans="1:12">
      <c r="A62" s="49"/>
      <c r="B62" s="32" t="s">
        <v>289</v>
      </c>
      <c r="C62" s="28" t="s">
        <v>290</v>
      </c>
      <c r="D62" s="28" t="s">
        <v>291</v>
      </c>
      <c r="E62" s="29" t="s">
        <v>234</v>
      </c>
      <c r="F62" s="30">
        <v>1750</v>
      </c>
      <c r="G62" s="25"/>
      <c r="H62" s="31" t="s">
        <v>292</v>
      </c>
      <c r="I62" s="31" t="s">
        <v>293</v>
      </c>
      <c r="J62" s="28">
        <f t="shared" si="5"/>
        <v>0</v>
      </c>
      <c r="K62" s="30">
        <f>SUM(J62*0.6)</f>
        <v>0</v>
      </c>
      <c r="L62" s="59" t="s">
        <v>62</v>
      </c>
    </row>
    <row r="63" ht="25" customHeight="1" spans="1:12">
      <c r="A63" s="49"/>
      <c r="B63" s="32" t="s">
        <v>294</v>
      </c>
      <c r="C63" s="28" t="s">
        <v>295</v>
      </c>
      <c r="D63" s="30" t="s">
        <v>296</v>
      </c>
      <c r="E63" s="29" t="s">
        <v>234</v>
      </c>
      <c r="F63" s="30">
        <v>1850</v>
      </c>
      <c r="G63" s="25"/>
      <c r="H63" s="31" t="s">
        <v>297</v>
      </c>
      <c r="I63" s="31" t="s">
        <v>298</v>
      </c>
      <c r="J63" s="28">
        <f t="shared" si="5"/>
        <v>0</v>
      </c>
      <c r="K63" s="30">
        <f>SUM(J63*0.621621621621621)</f>
        <v>0</v>
      </c>
      <c r="L63" s="59" t="s">
        <v>62</v>
      </c>
    </row>
    <row r="64" ht="25" customHeight="1" spans="1:12">
      <c r="A64" s="49"/>
      <c r="B64" s="32" t="s">
        <v>299</v>
      </c>
      <c r="C64" s="33" t="s">
        <v>300</v>
      </c>
      <c r="D64" s="33" t="s">
        <v>301</v>
      </c>
      <c r="E64" s="29" t="s">
        <v>302</v>
      </c>
      <c r="F64" s="30">
        <v>86</v>
      </c>
      <c r="G64" s="25"/>
      <c r="H64" s="31" t="s">
        <v>303</v>
      </c>
      <c r="I64" s="31" t="s">
        <v>304</v>
      </c>
      <c r="J64" s="28">
        <f t="shared" si="5"/>
        <v>0</v>
      </c>
      <c r="K64" s="30">
        <f>SUM(J64*0.255813953488372)</f>
        <v>0</v>
      </c>
      <c r="L64" s="59" t="s">
        <v>62</v>
      </c>
    </row>
    <row r="65" ht="25" customHeight="1" spans="1:12">
      <c r="A65" s="49"/>
      <c r="B65" s="32" t="s">
        <v>305</v>
      </c>
      <c r="C65" s="33" t="s">
        <v>306</v>
      </c>
      <c r="D65" s="33" t="s">
        <v>307</v>
      </c>
      <c r="E65" s="29" t="s">
        <v>308</v>
      </c>
      <c r="F65" s="30">
        <v>88</v>
      </c>
      <c r="G65" s="25"/>
      <c r="H65" s="31" t="s">
        <v>309</v>
      </c>
      <c r="I65" s="31" t="s">
        <v>304</v>
      </c>
      <c r="J65" s="28">
        <f t="shared" si="5"/>
        <v>0</v>
      </c>
      <c r="K65" s="30">
        <f>SUM(J65*0.25)</f>
        <v>0</v>
      </c>
      <c r="L65" s="59" t="s">
        <v>62</v>
      </c>
    </row>
    <row r="66" ht="25" customHeight="1" spans="1:12">
      <c r="A66" s="49"/>
      <c r="B66" s="32" t="s">
        <v>310</v>
      </c>
      <c r="C66" s="33" t="s">
        <v>311</v>
      </c>
      <c r="D66" s="33" t="s">
        <v>312</v>
      </c>
      <c r="E66" s="29" t="s">
        <v>308</v>
      </c>
      <c r="F66" s="30">
        <v>213</v>
      </c>
      <c r="G66" s="25"/>
      <c r="H66" s="31" t="s">
        <v>313</v>
      </c>
      <c r="I66" s="31" t="s">
        <v>314</v>
      </c>
      <c r="J66" s="28">
        <f t="shared" si="5"/>
        <v>0</v>
      </c>
      <c r="K66" s="30">
        <f>SUM(J66*0.248826291079812)</f>
        <v>0</v>
      </c>
      <c r="L66" s="59" t="s">
        <v>62</v>
      </c>
    </row>
    <row r="67" ht="25" customHeight="1" spans="1:12">
      <c r="A67" s="49"/>
      <c r="B67" s="32" t="s">
        <v>315</v>
      </c>
      <c r="C67" s="33" t="s">
        <v>316</v>
      </c>
      <c r="D67" s="33" t="s">
        <v>317</v>
      </c>
      <c r="E67" s="29" t="s">
        <v>318</v>
      </c>
      <c r="F67" s="30">
        <v>1280</v>
      </c>
      <c r="G67" s="25"/>
      <c r="H67" s="31" t="s">
        <v>319</v>
      </c>
      <c r="I67" s="31" t="s">
        <v>320</v>
      </c>
      <c r="J67" s="28">
        <f t="shared" si="5"/>
        <v>0</v>
      </c>
      <c r="K67" s="30">
        <f>SUM(J67*0.25)</f>
        <v>0</v>
      </c>
      <c r="L67" s="59" t="s">
        <v>62</v>
      </c>
    </row>
    <row r="68" ht="25" customHeight="1" spans="1:12">
      <c r="A68" s="49"/>
      <c r="B68" s="27" t="s">
        <v>321</v>
      </c>
      <c r="C68" s="28" t="s">
        <v>322</v>
      </c>
      <c r="D68" s="28" t="s">
        <v>323</v>
      </c>
      <c r="E68" s="29" t="s">
        <v>34</v>
      </c>
      <c r="F68" s="30">
        <v>398</v>
      </c>
      <c r="G68" s="25"/>
      <c r="H68" s="31" t="s">
        <v>324</v>
      </c>
      <c r="I68" s="31" t="s">
        <v>66</v>
      </c>
      <c r="J68" s="28">
        <f t="shared" si="5"/>
        <v>0</v>
      </c>
      <c r="K68" s="30">
        <f>SUM(J68*0.301507537688442)</f>
        <v>0</v>
      </c>
      <c r="L68" s="59" t="s">
        <v>62</v>
      </c>
    </row>
    <row r="69" s="4" customFormat="1" ht="25" customHeight="1" spans="1:12">
      <c r="A69" s="49"/>
      <c r="B69" s="27" t="s">
        <v>325</v>
      </c>
      <c r="C69" s="39" t="s">
        <v>326</v>
      </c>
      <c r="D69" s="40" t="s">
        <v>327</v>
      </c>
      <c r="E69" s="40" t="s">
        <v>234</v>
      </c>
      <c r="F69" s="40">
        <v>11000</v>
      </c>
      <c r="G69" s="25"/>
      <c r="H69" s="33" t="s">
        <v>328</v>
      </c>
      <c r="I69" s="33" t="s">
        <v>329</v>
      </c>
      <c r="J69" s="28">
        <f t="shared" si="5"/>
        <v>0</v>
      </c>
      <c r="K69" s="30">
        <f>SUM(J69*0.238181818181818)</f>
        <v>0</v>
      </c>
      <c r="L69" s="59" t="s">
        <v>62</v>
      </c>
    </row>
    <row r="70" ht="25" customHeight="1" spans="1:12">
      <c r="A70" s="49"/>
      <c r="B70" s="27" t="s">
        <v>330</v>
      </c>
      <c r="C70" s="39" t="s">
        <v>331</v>
      </c>
      <c r="D70" s="40" t="s">
        <v>332</v>
      </c>
      <c r="E70" s="40" t="s">
        <v>234</v>
      </c>
      <c r="F70" s="40">
        <v>2980</v>
      </c>
      <c r="G70" s="25"/>
      <c r="H70" s="33" t="s">
        <v>333</v>
      </c>
      <c r="I70" s="33" t="s">
        <v>334</v>
      </c>
      <c r="J70" s="28">
        <f t="shared" si="5"/>
        <v>0</v>
      </c>
      <c r="K70" s="30">
        <f>SUM(J70*0.286912751677852)</f>
        <v>0</v>
      </c>
      <c r="L70" s="59" t="s">
        <v>62</v>
      </c>
    </row>
    <row r="71" ht="28.9" customHeight="1" spans="1:12">
      <c r="A71" s="64"/>
      <c r="B71" s="65"/>
      <c r="C71" s="66"/>
      <c r="D71" s="67" t="s">
        <v>335</v>
      </c>
      <c r="E71" s="68"/>
      <c r="F71" s="69"/>
      <c r="G71" s="70">
        <f>SUM(J7:J70)</f>
        <v>0</v>
      </c>
      <c r="H71" s="70"/>
      <c r="I71" s="86"/>
      <c r="J71" s="87"/>
      <c r="K71" s="87"/>
      <c r="L71" s="88"/>
    </row>
    <row r="72" ht="27.6" customHeight="1" spans="1:12">
      <c r="A72" s="71"/>
      <c r="B72" s="72"/>
      <c r="C72" s="66"/>
      <c r="D72" s="73" t="s">
        <v>336</v>
      </c>
      <c r="E72" s="74"/>
      <c r="F72" s="75"/>
      <c r="G72" s="76">
        <f>SUM(K7:K70)</f>
        <v>0</v>
      </c>
      <c r="H72" s="76"/>
      <c r="I72" s="89" t="s">
        <v>337</v>
      </c>
      <c r="J72" s="89"/>
      <c r="K72" s="90"/>
      <c r="L72" s="90"/>
    </row>
    <row r="73" ht="35.25" spans="1:12">
      <c r="A73" s="71"/>
      <c r="B73" s="77"/>
      <c r="C73" s="78"/>
      <c r="D73" s="79" t="s">
        <v>338</v>
      </c>
      <c r="E73" s="80"/>
      <c r="F73" s="81"/>
      <c r="G73" s="82">
        <f>SUM(K72+G72)</f>
        <v>0</v>
      </c>
      <c r="H73" s="82"/>
      <c r="I73" s="91"/>
      <c r="J73" s="92"/>
      <c r="K73" s="92"/>
      <c r="L73" s="93"/>
    </row>
    <row r="74" ht="57" customHeight="1" spans="1:12">
      <c r="A74" s="71"/>
      <c r="B74" s="83" t="s">
        <v>339</v>
      </c>
      <c r="C74" s="83"/>
      <c r="D74" s="83"/>
      <c r="E74" s="83"/>
      <c r="F74" s="83"/>
      <c r="G74" s="83"/>
      <c r="H74" s="83"/>
      <c r="I74" s="83"/>
      <c r="J74" s="83"/>
      <c r="K74" s="83"/>
      <c r="L74" s="94"/>
    </row>
    <row r="75" ht="204.95" customHeight="1" spans="1:12">
      <c r="A75" s="71"/>
      <c r="B75" s="84" t="s">
        <v>340</v>
      </c>
      <c r="C75" s="85"/>
      <c r="D75" s="85"/>
      <c r="E75" s="85"/>
      <c r="F75" s="85"/>
      <c r="G75" s="85"/>
      <c r="H75" s="85"/>
      <c r="I75" s="85"/>
      <c r="J75" s="85"/>
      <c r="K75" s="85"/>
      <c r="L75" s="85"/>
    </row>
    <row r="82" customHeight="1" spans="11:11">
      <c r="K82" s="95"/>
    </row>
  </sheetData>
  <sheetProtection password="ED78" sheet="1" objects="1"/>
  <protectedRanges>
    <protectedRange sqref="E2:G3" name="区域1" securityDescriptor=""/>
    <protectedRange sqref="G7" name="区域2" securityDescriptor=""/>
  </protectedRanges>
  <mergeCells count="29">
    <mergeCell ref="A1:L1"/>
    <mergeCell ref="A2:B2"/>
    <mergeCell ref="E2:G2"/>
    <mergeCell ref="I2:J2"/>
    <mergeCell ref="A3:B3"/>
    <mergeCell ref="E3:G3"/>
    <mergeCell ref="I3:J3"/>
    <mergeCell ref="A4:B4"/>
    <mergeCell ref="C4:G4"/>
    <mergeCell ref="I4:J4"/>
    <mergeCell ref="A5:L5"/>
    <mergeCell ref="D71:F71"/>
    <mergeCell ref="G71:H71"/>
    <mergeCell ref="I71:L71"/>
    <mergeCell ref="D72:F72"/>
    <mergeCell ref="G72:H72"/>
    <mergeCell ref="I72:J72"/>
    <mergeCell ref="K72:L72"/>
    <mergeCell ref="D73:F73"/>
    <mergeCell ref="G73:H73"/>
    <mergeCell ref="I73:L73"/>
    <mergeCell ref="B74:L74"/>
    <mergeCell ref="B75:L75"/>
    <mergeCell ref="A8:A26"/>
    <mergeCell ref="A27:A43"/>
    <mergeCell ref="A44:A49"/>
    <mergeCell ref="A50:A70"/>
    <mergeCell ref="K2:L4"/>
    <mergeCell ref="B71:C73"/>
  </mergeCells>
  <dataValidations count="1">
    <dataValidation type="textLength" operator="between" allowBlank="1" showInputMessage="1" showErrorMessage="1" errorTitle="录入错误" error="您录入为空或长度超过了30" promptTitle="录入说明" prompt="30个字符" sqref="B14 B18 B19 B22 B23 B24 B25 B26 B27 B28 B30 B31 B32 B33 B34 B35 B36 B37 B38 B39 B40 B44 B45 B46 B47 B49 B51 B52 B53 B55 B56 B60 B62 B63 B64 B65 B66 B67">
      <formula1>0</formula1>
      <formula2>30</formula2>
    </dataValidation>
  </dataValidation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Company>WORKGROUP</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Windows8</dc:creator>
  <cp:lastModifiedBy>User</cp:lastModifiedBy>
  <dcterms:created xsi:type="dcterms:W3CDTF">2015-10-03T05:09:00Z</dcterms:created>
  <dcterms:modified xsi:type="dcterms:W3CDTF">2016-09-21T05:56:30Z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2052-10.1.0.5975</vt:lpwstr>
  </property>
</Properties>
</file>